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3\3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E14" i="2" l="1"/>
  <c r="E18" i="2"/>
  <c r="E21" i="2" l="1"/>
  <c r="E20" i="2"/>
  <c r="E15" i="2"/>
  <c r="E12" i="2"/>
  <c r="E13" i="2" s="1"/>
  <c r="E10" i="2"/>
  <c r="I14" i="1"/>
  <c r="H14" i="1"/>
  <c r="G14" i="1"/>
  <c r="F14" i="1"/>
  <c r="E14" i="1"/>
  <c r="F10" i="1"/>
  <c r="F11" i="1" s="1"/>
  <c r="G10" i="1"/>
  <c r="H10" i="1"/>
  <c r="I10" i="1"/>
  <c r="E10" i="1"/>
  <c r="E11" i="1" s="1"/>
  <c r="F18" i="1" l="1"/>
  <c r="F19" i="1" s="1"/>
  <c r="E18" i="1"/>
  <c r="E19" i="1" s="1"/>
  <c r="I18" i="1"/>
  <c r="H18" i="1"/>
  <c r="G18" i="1"/>
  <c r="E16" i="2" l="1"/>
  <c r="E11" i="2"/>
  <c r="G11" i="1" l="1"/>
  <c r="H11" i="1"/>
  <c r="I11" i="1"/>
  <c r="H14" i="2" l="1"/>
  <c r="G19" i="1"/>
  <c r="H19" i="1"/>
  <c r="I19" i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<sst xmlns="http://schemas.openxmlformats.org/spreadsheetml/2006/main" count="146" uniqueCount="79">
  <si>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</si>
  <si>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</si>
  <si>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</si>
  <si>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</si>
  <si>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</si>
  <si>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</si>
  <si>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</si>
  <si>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</si>
  <si>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</si>
  <si>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</si>
  <si>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</si>
  <si>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</si>
  <si>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</si>
  <si>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</si>
  <si>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</si>
  <si>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</si>
  <si>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</si>
  <si>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</si>
  <si>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</si>
  <si>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</si>
  <si>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</si>
  <si>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</si>
  <si>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</si>
  <si>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</si>
  <si>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</si>
  <si>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</si>
  <si>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</si>
  <si>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</si>
  <si>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</si>
  <si>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</si>
  <si>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</si>
  <si>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</si>
  <si>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</si>
  <si>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</si>
  <si>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</si>
  <si>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</si>
  <si>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</si>
  <si>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</si>
  <si>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</si>
  <si>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</si>
  <si>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</si>
  <si>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</si>
  <si>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</si>
  <si>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</si>
  <si>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</si>
  <si>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</si>
  <si>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</si>
  <si>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</si>
  <si>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</si>
  <si>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</si>
  <si>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</si>
  <si>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</si>
  <si>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</si>
  <si>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</si>
  <si>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</si>
  <si>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</si>
  <si>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</si>
  <si>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</si>
  <si>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</si>
  <si>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</si>
  <si>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</si>
  <si>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</si>
  <si>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</si>
  <si>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</si>
  <si>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</si>
  <si>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</si>
  <si>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</si>
  <si>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</si>
  <si>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</si>
  <si>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</si>
  <si>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</si>
  <si>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</si>
  <si>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</si>
  <si>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</si>
  <si>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</si>
  <si>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</si>
  <si>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Информация о фактически сложившихся ценах и объёмах потребления топлива по итогам 3 квартала 2023 года</t>
  </si>
  <si>
    <r>
      <t>Исполнитель Н</t>
    </r>
    <r>
      <rPr>
        <u/>
        <sz val="12"/>
        <rFont val="Times New Roman Cyr"/>
        <charset val="204"/>
      </rPr>
      <t>ачальник ПТУ Лыткин В.Н.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</si>
  <si>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3 квартала 2023 года и должны быть подтверждены первичными документами за 2023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</si>
</sst>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0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3/&#1060;&#1086;&#1088;&#1084;&#1072;%20&#8470;%201%20&#1088;&#1072;&#1089;&#1093;&#1086;&#1076;&#1099;%20&#1087;&#1086;%20&#1075;&#1072;&#1079;-&#1085;&#1077;&#1092;&#1090;&#1100;%20&#1072;&#1085;&#1072;&#1083;&#1080;&#1079;_2023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5">
          <cell r="R5">
            <v>641.29</v>
          </cell>
        </row>
        <row r="13">
          <cell r="Q13">
            <v>12</v>
          </cell>
          <cell r="S13">
            <v>17</v>
          </cell>
          <cell r="U13">
            <v>18</v>
          </cell>
        </row>
      </sheetData>
      <sheetData sheetId="2">
        <row r="32">
          <cell r="S32">
            <v>9.6782000000000004</v>
          </cell>
          <cell r="U32">
            <v>0</v>
          </cell>
          <cell r="V32">
            <v>24946.416689053749</v>
          </cell>
          <cell r="W32">
            <v>24946.416689053749</v>
          </cell>
        </row>
      </sheetData>
      <sheetData sheetId="3">
        <row r="45">
          <cell r="L4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F32" sqref="F32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76" t="str">
        <f>'Приложение №2'!A3:E3</f>
        <v>Информация о фактически сложившихся ценах и объёмах потребления топлива по итогам 3 квартала 2023 года</v>
      </c>
      <c r="B3" s="76"/>
      <c r="C3" s="76"/>
      <c r="D3" s="76"/>
      <c r="E3" s="76"/>
      <c r="F3" s="76"/>
      <c r="G3" s="76"/>
      <c r="H3" s="76"/>
      <c r="I3" s="76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7" t="s">
        <v>3</v>
      </c>
      <c r="B8" s="78"/>
      <c r="C8" s="78"/>
      <c r="D8" s="78"/>
      <c r="E8" s="81" t="s">
        <v>4</v>
      </c>
      <c r="F8" s="81" t="s">
        <v>5</v>
      </c>
      <c r="G8" s="81" t="s">
        <v>6</v>
      </c>
      <c r="H8" s="81" t="s">
        <v>7</v>
      </c>
      <c r="I8" s="83" t="s">
        <v>8</v>
      </c>
    </row>
    <row r="9" spans="1:11" ht="29.45" customHeight="1" thickBot="1">
      <c r="A9" s="79"/>
      <c r="B9" s="80"/>
      <c r="C9" s="80"/>
      <c r="D9" s="80"/>
      <c r="E9" s="82"/>
      <c r="F9" s="82"/>
      <c r="G9" s="82"/>
      <c r="H9" s="82"/>
      <c r="I9" s="84"/>
    </row>
    <row r="10" spans="1:11" ht="21.6" customHeight="1" thickBot="1">
      <c r="A10" s="89" t="s">
        <v>9</v>
      </c>
      <c r="B10" s="92" t="s">
        <v>10</v>
      </c>
      <c r="C10" s="37" t="s">
        <v>11</v>
      </c>
      <c r="D10" s="38" t="s">
        <v>12</v>
      </c>
      <c r="E10" s="45">
        <f>'[1]Газ анализ'!$R$5</f>
        <v>641.29</v>
      </c>
      <c r="F10" s="45">
        <f>'[1]Газ анализ'!$R$5</f>
        <v>641.29</v>
      </c>
      <c r="G10" s="45">
        <f>'[1]Газ анализ'!$R$5</f>
        <v>641.29</v>
      </c>
      <c r="H10" s="45">
        <f>'[1]Газ анализ'!$R$5</f>
        <v>641.29</v>
      </c>
      <c r="I10" s="45">
        <f>'[1]Газ анализ'!$R$5</f>
        <v>641.29</v>
      </c>
    </row>
    <row r="11" spans="1:11" ht="21.6" customHeight="1">
      <c r="A11" s="90"/>
      <c r="B11" s="93"/>
      <c r="C11" s="2" t="s">
        <v>13</v>
      </c>
      <c r="D11" s="3" t="s">
        <v>14</v>
      </c>
      <c r="E11" s="46">
        <f>E10*1.2</f>
        <v>769.54799999999989</v>
      </c>
      <c r="F11" s="46">
        <f>F10*1.2</f>
        <v>769.54799999999989</v>
      </c>
      <c r="G11" s="46">
        <f t="shared" ref="G11:I11" si="0">G10*1.2</f>
        <v>769.54799999999989</v>
      </c>
      <c r="H11" s="46">
        <f t="shared" si="0"/>
        <v>769.54799999999989</v>
      </c>
      <c r="I11" s="47">
        <f t="shared" si="0"/>
        <v>769.54799999999989</v>
      </c>
    </row>
    <row r="12" spans="1:11" ht="21.6" customHeight="1">
      <c r="A12" s="90"/>
      <c r="B12" s="94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90"/>
      <c r="B13" s="94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90"/>
      <c r="B14" s="97" t="s">
        <v>18</v>
      </c>
      <c r="C14" s="98"/>
      <c r="D14" s="39" t="s">
        <v>19</v>
      </c>
      <c r="E14" s="64">
        <f>'[1]Газ анализ'!$Q$11+'[1]Газ анализ'!$S$11+'[1]Газ анализ'!$U$11</f>
        <v>0</v>
      </c>
      <c r="F14" s="64">
        <f>'[1]Газ анализ'!$Q$13+'[1]Газ анализ'!$S$13+'[1]Газ анализ'!$U$13</f>
        <v>47</v>
      </c>
      <c r="G14" s="64">
        <f>'[1]Газ анализ'!$Q$14+'[1]Газ анализ'!$S$14+'[1]Газ анализ'!$U$14</f>
        <v>0</v>
      </c>
      <c r="H14" s="64">
        <f>'[1]Газ анализ'!$Q$16+'[1]Газ анализ'!$S$16+'[1]Газ анализ'!$U$16</f>
        <v>0</v>
      </c>
      <c r="I14" s="65">
        <f>'[1]Газ анализ'!$Q$15+'[1]Газ анализ'!$S$15+'[1]Газ анализ'!$U$15</f>
        <v>0</v>
      </c>
      <c r="J14" t="b">
        <f>[2]TDSheet!$N$304=SUM(E14:I14)</f>
        <v>0</v>
      </c>
      <c r="K14" s="7"/>
    </row>
    <row r="15" spans="1:11" ht="29.45" customHeight="1" thickBot="1">
      <c r="A15" s="90"/>
      <c r="B15" s="92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90"/>
      <c r="B16" s="93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90"/>
      <c r="B17" s="97" t="s">
        <v>23</v>
      </c>
      <c r="C17" s="98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90"/>
      <c r="B18" s="95" t="s">
        <v>25</v>
      </c>
      <c r="C18" s="37" t="s">
        <v>11</v>
      </c>
      <c r="D18" s="38" t="s">
        <v>26</v>
      </c>
      <c r="E18" s="54">
        <f>(E10*E14)/1000</f>
        <v>0</v>
      </c>
      <c r="F18" s="54">
        <f>(F10*F14)/1000</f>
        <v>30.140629999999998</v>
      </c>
      <c r="G18" s="54">
        <f>(G10*G14)/1000</f>
        <v>0</v>
      </c>
      <c r="H18" s="54">
        <f>(H10*H14)/1000</f>
        <v>0</v>
      </c>
      <c r="I18" s="60">
        <f>(I10*I14)/1000</f>
        <v>0</v>
      </c>
      <c r="J18" s="12">
        <f>SUM(E18:I18)</f>
        <v>30.140629999999998</v>
      </c>
      <c r="K18" s="7"/>
    </row>
    <row r="19" spans="1:11" ht="29.45" customHeight="1" thickBot="1">
      <c r="A19" s="90"/>
      <c r="B19" s="96"/>
      <c r="C19" s="41" t="s">
        <v>13</v>
      </c>
      <c r="D19" s="39" t="s">
        <v>27</v>
      </c>
      <c r="E19" s="55">
        <f>E18*1.2</f>
        <v>0</v>
      </c>
      <c r="F19" s="55">
        <f>F18*1.2</f>
        <v>36.168755999999995</v>
      </c>
      <c r="G19" s="55">
        <f t="shared" ref="G19:I19" si="1">G18*1.2</f>
        <v>0</v>
      </c>
      <c r="H19" s="55">
        <f t="shared" si="1"/>
        <v>0</v>
      </c>
      <c r="I19" s="56">
        <f t="shared" si="1"/>
        <v>0</v>
      </c>
      <c r="J19" s="40">
        <f t="shared" ref="J19" si="2">J18*1.18</f>
        <v>35.565943399999995</v>
      </c>
      <c r="K19" s="36"/>
    </row>
    <row r="20" spans="1:11" ht="43.9" customHeight="1" thickBot="1">
      <c r="A20" s="91"/>
      <c r="B20" s="99" t="s">
        <v>28</v>
      </c>
      <c r="C20" s="100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85" t="s">
        <v>30</v>
      </c>
      <c r="B21" s="86"/>
      <c r="C21" s="86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87" t="s">
        <v>78</v>
      </c>
      <c r="B23" s="87"/>
      <c r="C23" s="87"/>
      <c r="D23" s="87"/>
      <c r="E23" s="87"/>
      <c r="F23" s="87"/>
      <c r="G23" s="87"/>
      <c r="H23" s="87"/>
      <c r="I23" s="87"/>
    </row>
    <row r="24" spans="1:11" ht="44.45" customHeight="1">
      <c r="A24" s="87"/>
      <c r="B24" s="87"/>
      <c r="C24" s="87"/>
      <c r="D24" s="87"/>
      <c r="E24" s="87"/>
      <c r="F24" s="87"/>
      <c r="G24" s="87"/>
      <c r="H24" s="87"/>
      <c r="I24" s="87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8" t="str">
        <f>'Приложение №2'!A41:F41</f>
        <v>Исполнитель Начальник ПТУ Лыткин В.Н. /________________/ Тел. (38259) 6-60-05</v>
      </c>
      <c r="B29" s="88"/>
      <c r="C29" s="88"/>
      <c r="D29" s="88"/>
      <c r="E29" s="88"/>
      <c r="F29" s="88"/>
      <c r="G29" s="88"/>
      <c r="H29" s="88"/>
      <c r="I29" s="88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8"/>
      <c r="B31" s="88"/>
      <c r="C31" s="88"/>
      <c r="D31" s="88"/>
      <c r="E31" s="88"/>
      <c r="F31" s="88"/>
      <c r="G31" s="88"/>
      <c r="H31" s="88"/>
      <c r="I31" s="88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80" zoomScaleNormal="100" zoomScaleSheetLayoutView="80" workbookViewId="0">
      <selection activeCell="F13" sqref="F13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6" t="s">
        <v>76</v>
      </c>
      <c r="B3" s="76"/>
      <c r="C3" s="76"/>
      <c r="D3" s="76"/>
      <c r="E3" s="76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1" t="s">
        <v>3</v>
      </c>
      <c r="B8" s="102"/>
      <c r="C8" s="102"/>
      <c r="D8" s="102"/>
      <c r="E8" s="105" t="s">
        <v>34</v>
      </c>
    </row>
    <row r="9" spans="1:9" ht="19.899999999999999" customHeight="1" thickBot="1">
      <c r="A9" s="103"/>
      <c r="B9" s="104"/>
      <c r="C9" s="104"/>
      <c r="D9" s="104"/>
      <c r="E9" s="106"/>
    </row>
    <row r="10" spans="1:9" ht="30" customHeight="1">
      <c r="A10" s="107" t="s">
        <v>35</v>
      </c>
      <c r="B10" s="109" t="s">
        <v>36</v>
      </c>
      <c r="C10" s="25" t="s">
        <v>11</v>
      </c>
      <c r="D10" s="26" t="s">
        <v>12</v>
      </c>
      <c r="E10" s="63">
        <f>'[1]Нефть списание'!$V$32</f>
        <v>24946.416689053749</v>
      </c>
    </row>
    <row r="11" spans="1:9" ht="30" customHeight="1">
      <c r="A11" s="108"/>
      <c r="B11" s="110"/>
      <c r="C11" s="23" t="s">
        <v>13</v>
      </c>
      <c r="D11" s="24" t="s">
        <v>14</v>
      </c>
      <c r="E11" s="72">
        <f>E10*1.2</f>
        <v>29935.700026864499</v>
      </c>
    </row>
    <row r="12" spans="1:9" ht="30" customHeight="1">
      <c r="A12" s="108"/>
      <c r="B12" s="110" t="s">
        <v>75</v>
      </c>
      <c r="C12" s="23" t="s">
        <v>11</v>
      </c>
      <c r="D12" s="24" t="s">
        <v>16</v>
      </c>
      <c r="E12" s="66">
        <f>'[1]Нефть списание'!$W$32</f>
        <v>24946.416689053749</v>
      </c>
      <c r="F12" s="44"/>
    </row>
    <row r="13" spans="1:9" ht="30" customHeight="1">
      <c r="A13" s="108"/>
      <c r="B13" s="110"/>
      <c r="C13" s="23" t="s">
        <v>13</v>
      </c>
      <c r="D13" s="24" t="s">
        <v>17</v>
      </c>
      <c r="E13" s="59">
        <f>E12*1.2</f>
        <v>29935.700026864499</v>
      </c>
      <c r="F13" s="44"/>
      <c r="H13" s="13" t="s">
        <v>70</v>
      </c>
    </row>
    <row r="14" spans="1:9" ht="28.9" customHeight="1">
      <c r="A14" s="108"/>
      <c r="B14" s="110" t="s">
        <v>37</v>
      </c>
      <c r="C14" s="111"/>
      <c r="D14" s="24" t="s">
        <v>38</v>
      </c>
      <c r="E14" s="59">
        <f>'[1]Нефть списание'!$S$32</f>
        <v>9.6782000000000004</v>
      </c>
      <c r="F14" s="44"/>
      <c r="H14">
        <f>E14*E10/1000</f>
        <v>241.43641</v>
      </c>
    </row>
    <row r="15" spans="1:9" ht="26.25" customHeight="1">
      <c r="A15" s="108"/>
      <c r="B15" s="112" t="s">
        <v>39</v>
      </c>
      <c r="C15" s="23" t="s">
        <v>11</v>
      </c>
      <c r="D15" s="24" t="s">
        <v>40</v>
      </c>
      <c r="E15" s="59">
        <f>'[1]Нефть списание'!$U$32</f>
        <v>0</v>
      </c>
      <c r="F15" s="44"/>
      <c r="H15" s="13" t="s">
        <v>71</v>
      </c>
    </row>
    <row r="16" spans="1:9" ht="29.25" customHeight="1" thickBot="1">
      <c r="A16" s="108"/>
      <c r="B16" s="113"/>
      <c r="C16" s="71" t="s">
        <v>13</v>
      </c>
      <c r="D16" s="28" t="s">
        <v>41</v>
      </c>
      <c r="E16" s="67">
        <f>E15*1.2</f>
        <v>0</v>
      </c>
      <c r="F16" s="44"/>
      <c r="H16" s="12" t="e">
        <f>#REF!-H14</f>
        <v>#REF!</v>
      </c>
      <c r="I16" s="12"/>
    </row>
    <row r="17" spans="1:8" ht="25.9" customHeight="1" thickBot="1">
      <c r="A17" s="108"/>
      <c r="B17" s="114" t="s">
        <v>42</v>
      </c>
      <c r="C17" s="68" t="s">
        <v>11</v>
      </c>
      <c r="D17" s="69" t="s">
        <v>43</v>
      </c>
      <c r="E17" s="70"/>
      <c r="F17" s="44"/>
      <c r="H17" t="s">
        <v>72</v>
      </c>
    </row>
    <row r="18" spans="1:8" ht="25.9" customHeight="1">
      <c r="A18" s="108"/>
      <c r="B18" s="115"/>
      <c r="C18" s="14" t="s">
        <v>13</v>
      </c>
      <c r="D18" s="15" t="s">
        <v>44</v>
      </c>
      <c r="E18" s="73">
        <f>E17*1.2</f>
        <v>0</v>
      </c>
      <c r="F18" s="44"/>
      <c r="H18" s="44" t="e">
        <f>H16*1000/E14</f>
        <v>#REF!</v>
      </c>
    </row>
    <row r="19" spans="1:8" ht="25.9" customHeight="1">
      <c r="A19" s="108"/>
      <c r="B19" s="114" t="s">
        <v>45</v>
      </c>
      <c r="C19" s="14" t="s">
        <v>11</v>
      </c>
      <c r="D19" s="15" t="s">
        <v>46</v>
      </c>
      <c r="E19" s="75"/>
      <c r="F19" s="44"/>
    </row>
    <row r="20" spans="1:8" ht="25.9" customHeight="1">
      <c r="A20" s="108"/>
      <c r="B20" s="114"/>
      <c r="C20" s="14" t="s">
        <v>13</v>
      </c>
      <c r="D20" s="15" t="s">
        <v>47</v>
      </c>
      <c r="E20" s="74">
        <f>E19*1.2</f>
        <v>0</v>
      </c>
      <c r="F20" s="44"/>
    </row>
    <row r="21" spans="1:8" ht="29.45" customHeight="1" thickBot="1">
      <c r="A21" s="108"/>
      <c r="B21" s="116" t="s">
        <v>74</v>
      </c>
      <c r="C21" s="117"/>
      <c r="D21" s="18" t="s">
        <v>48</v>
      </c>
      <c r="E21" s="59">
        <f>'[1]нефть транспорт'!$L$45</f>
        <v>0</v>
      </c>
      <c r="F21" s="44"/>
    </row>
    <row r="22" spans="1:8" ht="25.9" customHeight="1" thickBot="1">
      <c r="A22" s="108"/>
      <c r="B22" s="118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08"/>
      <c r="B23" s="115"/>
      <c r="C23" s="8" t="s">
        <v>13</v>
      </c>
      <c r="D23" s="9" t="s">
        <v>51</v>
      </c>
      <c r="E23" s="20" t="s">
        <v>67</v>
      </c>
    </row>
    <row r="24" spans="1:8" ht="25.9" customHeight="1">
      <c r="A24" s="108"/>
      <c r="B24" s="119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08"/>
      <c r="B25" s="119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08"/>
      <c r="B26" s="120" t="s">
        <v>55</v>
      </c>
      <c r="C26" s="121"/>
      <c r="D26" s="21" t="s">
        <v>56</v>
      </c>
      <c r="E26" s="22" t="s">
        <v>67</v>
      </c>
    </row>
    <row r="27" spans="1:8" ht="25.9" customHeight="1">
      <c r="A27" s="108"/>
      <c r="B27" s="122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08"/>
      <c r="B28" s="123"/>
      <c r="C28" s="23" t="s">
        <v>13</v>
      </c>
      <c r="D28" s="24" t="s">
        <v>59</v>
      </c>
      <c r="E28" s="20" t="s">
        <v>67</v>
      </c>
    </row>
    <row r="29" spans="1:8" ht="25.9" customHeight="1">
      <c r="A29" s="108"/>
      <c r="B29" s="123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08"/>
      <c r="B30" s="123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08"/>
      <c r="B31" s="124" t="s">
        <v>63</v>
      </c>
      <c r="C31" s="125"/>
      <c r="D31" s="28" t="s">
        <v>64</v>
      </c>
      <c r="E31" s="29" t="s">
        <v>67</v>
      </c>
    </row>
    <row r="32" spans="1:8" ht="25.9" customHeight="1" thickBot="1">
      <c r="A32" s="108"/>
      <c r="B32" s="126" t="s">
        <v>65</v>
      </c>
      <c r="C32" s="127"/>
      <c r="D32" s="30" t="s">
        <v>29</v>
      </c>
      <c r="E32" s="58">
        <v>9500</v>
      </c>
    </row>
    <row r="33" spans="1:6" ht="25.9" customHeight="1" thickBot="1">
      <c r="A33" s="108"/>
      <c r="B33" s="128" t="s">
        <v>66</v>
      </c>
      <c r="C33" s="129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87" t="s">
        <v>78</v>
      </c>
      <c r="B35" s="87"/>
      <c r="C35" s="87"/>
      <c r="D35" s="87"/>
      <c r="E35" s="87"/>
    </row>
    <row r="36" spans="1:6" ht="39.6" customHeight="1">
      <c r="A36" s="87"/>
      <c r="B36" s="87"/>
      <c r="C36" s="87"/>
      <c r="D36" s="87"/>
      <c r="E36" s="87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8" t="s">
        <v>77</v>
      </c>
      <c r="B41" s="88"/>
      <c r="C41" s="88"/>
      <c r="D41" s="88"/>
      <c r="E41" s="88"/>
      <c r="F41" s="88"/>
    </row>
    <row r="42" spans="1:6">
      <c r="A42" s="6"/>
      <c r="B42" s="6"/>
      <c r="C42" s="6"/>
      <c r="D42" s="7"/>
      <c r="E42" s="7"/>
      <c r="F42" s="7"/>
    </row>
    <row r="43" spans="1:6" ht="15.75">
      <c r="A43" s="88"/>
      <c r="B43" s="88"/>
      <c r="C43" s="88"/>
      <c r="D43" s="88"/>
      <c r="E43" s="88"/>
      <c r="F43" s="88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Сотникова Антонина Радиковна</cp:lastModifiedBy>
  <cp:lastPrinted>2019-06-17T02:19:10Z</cp:lastPrinted>
  <dcterms:created xsi:type="dcterms:W3CDTF">2013-08-14T05:09:02Z</dcterms:created>
  <dcterms:modified xsi:type="dcterms:W3CDTF">2023-10-06T04:05:27Z</dcterms:modified>
</cp:coreProperties>
</file>