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4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5" i="2" l="1"/>
  <c r="E14" i="2"/>
  <c r="E12" i="2"/>
  <c r="E10" i="2"/>
  <c r="E18" i="1" l="1"/>
  <c r="E11" i="1" l="1"/>
  <c r="E19" i="1"/>
  <c r="I14" i="1"/>
  <c r="H14" i="1"/>
  <c r="G14" i="1"/>
  <c r="F14" i="1"/>
  <c r="E14" i="1"/>
  <c r="E10" i="1"/>
  <c r="E21" i="2" l="1"/>
  <c r="E19" i="2"/>
  <c r="I10" i="1" l="1"/>
  <c r="F10" i="1" l="1"/>
  <c r="F18" i="1" s="1"/>
  <c r="F19" i="1" s="1"/>
  <c r="G10" i="1"/>
  <c r="H10" i="1"/>
  <c r="E20" i="2"/>
  <c r="E13" i="2" l="1"/>
  <c r="E16" i="2" l="1"/>
  <c r="E11" i="2"/>
  <c r="F11" i="1" l="1"/>
  <c r="G11" i="1"/>
  <c r="H11" i="1"/>
  <c r="I11" i="1"/>
  <c r="H14" i="2" l="1"/>
  <c r="G18" i="1"/>
  <c r="G19" i="1" s="1"/>
  <c r="H18" i="1"/>
  <c r="H19" i="1" s="1"/>
  <c r="I18" i="1"/>
  <c r="I19" i="1" s="1"/>
  <c r="J14" i="1"/>
  <c r="A29" i="1"/>
  <c r="A3" i="1"/>
  <c r="A5" i="2"/>
  <c r="J18" i="1" l="1"/>
  <c r="J19" i="1" s="1"/>
  <c r="H16" i="2" l="1"/>
  <c r="H18" i="2" s="1"/>
  <c r="E17" i="2"/>
  <c r="E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<sst xmlns="http://schemas.openxmlformats.org/spreadsheetml/2006/main" count="146" uniqueCount="79">
  <si>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</si>
  <si>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</si>
  <si>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</si>
  <si>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</si>
  <si>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</si>
  <si>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</si>
  <si>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</si>
  <si>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</si>
  <si>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</si>
  <si>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</si>
  <si>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</si>
  <si>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</si>
  <si>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</si>
  <si>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</si>
  <si>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</si>
  <si>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</si>
  <si>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</si>
  <si>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</si>
  <si>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</si>
  <si>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</si>
  <si>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</si>
  <si>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</si>
  <si>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</si>
  <si>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</si>
  <si>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</si>
  <si>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</si>
  <si>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</si>
  <si>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</si>
  <si>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</si>
  <si>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</si>
  <si>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</si>
  <si>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</si>
  <si>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</si>
  <si>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</si>
  <si>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</si>
  <si>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</si>
  <si>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</si>
  <si>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</si>
  <si>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</si>
  <si>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</si>
  <si>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</si>
  <si>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</si>
  <si>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</si>
  <si>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</si>
  <si>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</si>
  <si>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</si>
  <si>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</si>
  <si>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</si>
  <si>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</si>
  <si>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</si>
  <si>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</si>
  <si>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</si>
  <si>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</si>
  <si>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</si>
  <si>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</si>
  <si>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</si>
  <si>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</si>
  <si>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</si>
  <si>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</si>
  <si>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</si>
  <si>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</si>
  <si>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</si>
  <si>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</si>
  <si>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</si>
  <si>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</si>
  <si>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</si>
  <si>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</si>
  <si>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</si>
  <si>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</si>
  <si>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</si>
  <si>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</si>
  <si>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</si>
  <si>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</si>
  <si>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</si>
  <si>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</si>
  <si>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</si>
  <si>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</si>
  <si>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4 квартала 2024 года</t>
  </si>
  <si>
    <r>
      <t>* Данные заполняются по итогам 4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</si>
</sst>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4/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11">
          <cell r="W11">
            <v>15</v>
          </cell>
          <cell r="Y11">
            <v>20</v>
          </cell>
          <cell r="AA11">
            <v>22</v>
          </cell>
        </row>
        <row r="13">
          <cell r="W13">
            <v>98</v>
          </cell>
          <cell r="Y13">
            <v>121</v>
          </cell>
          <cell r="AA13">
            <v>130</v>
          </cell>
        </row>
        <row r="14">
          <cell r="W14">
            <v>7</v>
          </cell>
          <cell r="Y14">
            <v>9</v>
          </cell>
          <cell r="AA14">
            <v>10</v>
          </cell>
        </row>
        <row r="15">
          <cell r="W15">
            <v>26</v>
          </cell>
          <cell r="Y15">
            <v>34</v>
          </cell>
          <cell r="AA15">
            <v>37</v>
          </cell>
        </row>
        <row r="16">
          <cell r="W16">
            <v>5</v>
          </cell>
          <cell r="Y16">
            <v>7</v>
          </cell>
          <cell r="AA16">
            <v>7</v>
          </cell>
        </row>
        <row r="43">
          <cell r="Z43">
            <v>941.37000000000023</v>
          </cell>
        </row>
      </sheetData>
      <sheetData sheetId="2">
        <row r="32">
          <cell r="Z32">
            <v>92</v>
          </cell>
          <cell r="AB32">
            <v>4377219.2799999993</v>
          </cell>
          <cell r="AC32">
            <v>44645.327499999999</v>
          </cell>
          <cell r="AD32">
            <v>47578.470434782605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7" zoomScale="85" zoomScaleNormal="85" workbookViewId="0">
      <selection activeCell="E19" sqref="E19:I19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7" t="str">
        <f>'Приложение №2'!A3:E3</f>
        <v>Информация о фактически сложившихся ценах и объёмах потребления топлива по итогам 4 квартала 2024 года</v>
      </c>
      <c r="B3" s="77"/>
      <c r="C3" s="77"/>
      <c r="D3" s="77"/>
      <c r="E3" s="77"/>
      <c r="F3" s="77"/>
      <c r="G3" s="77"/>
      <c r="H3" s="77"/>
      <c r="I3" s="77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8" t="s">
        <v>3</v>
      </c>
      <c r="B8" s="79"/>
      <c r="C8" s="79"/>
      <c r="D8" s="79"/>
      <c r="E8" s="82" t="s">
        <v>4</v>
      </c>
      <c r="F8" s="82" t="s">
        <v>5</v>
      </c>
      <c r="G8" s="82" t="s">
        <v>6</v>
      </c>
      <c r="H8" s="82" t="s">
        <v>7</v>
      </c>
      <c r="I8" s="84" t="s">
        <v>8</v>
      </c>
    </row>
    <row r="9" spans="1:11" ht="29.45" customHeight="1" thickBot="1">
      <c r="A9" s="80"/>
      <c r="B9" s="81"/>
      <c r="C9" s="81"/>
      <c r="D9" s="81"/>
      <c r="E9" s="83"/>
      <c r="F9" s="83"/>
      <c r="G9" s="83"/>
      <c r="H9" s="83"/>
      <c r="I9" s="85"/>
    </row>
    <row r="10" spans="1:11" ht="21.6" customHeight="1" thickBot="1">
      <c r="A10" s="90" t="s">
        <v>9</v>
      </c>
      <c r="B10" s="93" t="s">
        <v>10</v>
      </c>
      <c r="C10" s="37" t="s">
        <v>11</v>
      </c>
      <c r="D10" s="38" t="s">
        <v>12</v>
      </c>
      <c r="E10" s="45">
        <f>'[2]Газ анализ'!$Z$43</f>
        <v>941.37000000000023</v>
      </c>
      <c r="F10" s="45">
        <f>E10</f>
        <v>941.37000000000023</v>
      </c>
      <c r="G10" s="45">
        <f>E10</f>
        <v>941.37000000000023</v>
      </c>
      <c r="H10" s="45">
        <f>E10</f>
        <v>941.37000000000023</v>
      </c>
      <c r="I10" s="76">
        <f>E10</f>
        <v>941.37000000000023</v>
      </c>
    </row>
    <row r="11" spans="1:11" ht="21.6" customHeight="1">
      <c r="A11" s="91"/>
      <c r="B11" s="94"/>
      <c r="C11" s="2" t="s">
        <v>13</v>
      </c>
      <c r="D11" s="3" t="s">
        <v>14</v>
      </c>
      <c r="E11" s="46">
        <f>E10*1.2</f>
        <v>1129.6440000000002</v>
      </c>
      <c r="F11" s="46">
        <f t="shared" ref="F11:I11" si="0">F10*1.2</f>
        <v>1129.6440000000002</v>
      </c>
      <c r="G11" s="46">
        <f t="shared" si="0"/>
        <v>1129.6440000000002</v>
      </c>
      <c r="H11" s="46">
        <f t="shared" si="0"/>
        <v>1129.6440000000002</v>
      </c>
      <c r="I11" s="47">
        <f t="shared" si="0"/>
        <v>1129.6440000000002</v>
      </c>
    </row>
    <row r="12" spans="1:11" ht="21.6" customHeight="1">
      <c r="A12" s="91"/>
      <c r="B12" s="95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91"/>
      <c r="B13" s="95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91"/>
      <c r="B14" s="98" t="s">
        <v>18</v>
      </c>
      <c r="C14" s="99"/>
      <c r="D14" s="39" t="s">
        <v>19</v>
      </c>
      <c r="E14" s="64">
        <f>'[2]Газ анализ'!$W$11+'[2]Газ анализ'!$Y$11+'[2]Газ анализ'!$AA$11</f>
        <v>57</v>
      </c>
      <c r="F14" s="64">
        <f>'[2]Газ анализ'!$W$13+'[2]Газ анализ'!$Y$13+'[2]Газ анализ'!$AA$13</f>
        <v>349</v>
      </c>
      <c r="G14" s="64">
        <f>'[2]Газ анализ'!$W$14+'[2]Газ анализ'!$Y$14+'[2]Газ анализ'!$AA$14</f>
        <v>26</v>
      </c>
      <c r="H14" s="64">
        <f>'[2]Газ анализ'!$W$16+'[2]Газ анализ'!$Y$16+'[2]Газ анализ'!$AA$16</f>
        <v>19</v>
      </c>
      <c r="I14" s="65">
        <f>'[2]Газ анализ'!$W$15+'[2]Газ анализ'!$Y$15+'[2]Газ анализ'!$AA$15</f>
        <v>97</v>
      </c>
      <c r="J14" t="b">
        <f>[1]TDSheet!$N$304=SUM(E14:I14)</f>
        <v>0</v>
      </c>
      <c r="K14" s="7"/>
    </row>
    <row r="15" spans="1:11" ht="29.45" customHeight="1" thickBot="1">
      <c r="A15" s="91"/>
      <c r="B15" s="93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91"/>
      <c r="B16" s="94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91"/>
      <c r="B17" s="98" t="s">
        <v>23</v>
      </c>
      <c r="C17" s="99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91"/>
      <c r="B18" s="96" t="s">
        <v>25</v>
      </c>
      <c r="C18" s="37" t="s">
        <v>11</v>
      </c>
      <c r="D18" s="38" t="s">
        <v>26</v>
      </c>
      <c r="E18" s="54">
        <f>(E10*E14)/1000</f>
        <v>53.658090000000009</v>
      </c>
      <c r="F18" s="54">
        <f>(F10*F14)/1000</f>
        <v>328.53813000000008</v>
      </c>
      <c r="G18" s="54">
        <f>(G10*G14)/1000</f>
        <v>24.475620000000006</v>
      </c>
      <c r="H18" s="54">
        <f>(H10*H14)/1000</f>
        <v>17.886030000000005</v>
      </c>
      <c r="I18" s="60">
        <f>(I10*I14)/1000</f>
        <v>91.312890000000024</v>
      </c>
      <c r="J18" s="12">
        <f>SUM(E18:I18)</f>
        <v>515.87076000000013</v>
      </c>
      <c r="K18" s="7"/>
    </row>
    <row r="19" spans="1:11" ht="29.45" customHeight="1" thickBot="1">
      <c r="A19" s="91"/>
      <c r="B19" s="97"/>
      <c r="C19" s="41" t="s">
        <v>13</v>
      </c>
      <c r="D19" s="39" t="s">
        <v>27</v>
      </c>
      <c r="E19" s="55">
        <f>E18*1.2</f>
        <v>64.389708000000013</v>
      </c>
      <c r="F19" s="55">
        <f>F18*1.2</f>
        <v>394.24575600000009</v>
      </c>
      <c r="G19" s="55">
        <f t="shared" ref="G19:I19" si="1">G18*1.2</f>
        <v>29.370744000000006</v>
      </c>
      <c r="H19" s="55">
        <f t="shared" si="1"/>
        <v>21.463236000000006</v>
      </c>
      <c r="I19" s="56">
        <f t="shared" si="1"/>
        <v>109.57546800000003</v>
      </c>
      <c r="J19" s="40">
        <f t="shared" ref="J19" si="2">J18*1.18</f>
        <v>608.72749680000015</v>
      </c>
      <c r="K19" s="36"/>
    </row>
    <row r="20" spans="1:11" ht="43.9" customHeight="1" thickBot="1">
      <c r="A20" s="92"/>
      <c r="B20" s="100" t="s">
        <v>28</v>
      </c>
      <c r="C20" s="101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6" t="s">
        <v>30</v>
      </c>
      <c r="B21" s="87"/>
      <c r="C21" s="87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8" t="s">
        <v>78</v>
      </c>
      <c r="B23" s="88"/>
      <c r="C23" s="88"/>
      <c r="D23" s="88"/>
      <c r="E23" s="88"/>
      <c r="F23" s="88"/>
      <c r="G23" s="88"/>
      <c r="H23" s="88"/>
      <c r="I23" s="88"/>
    </row>
    <row r="24" spans="1:11" ht="44.45" customHeight="1">
      <c r="A24" s="88"/>
      <c r="B24" s="88"/>
      <c r="C24" s="88"/>
      <c r="D24" s="88"/>
      <c r="E24" s="88"/>
      <c r="F24" s="88"/>
      <c r="G24" s="88"/>
      <c r="H24" s="88"/>
      <c r="I24" s="88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9" t="str">
        <f>'Приложение №2'!A41:F41</f>
        <v>Исполнитель Начальник ПТУ Лыткин В.Н. /________________/ Тел. (38259) 6-60-05</v>
      </c>
      <c r="B29" s="89"/>
      <c r="C29" s="89"/>
      <c r="D29" s="89"/>
      <c r="E29" s="89"/>
      <c r="F29" s="89"/>
      <c r="G29" s="89"/>
      <c r="H29" s="89"/>
      <c r="I29" s="89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9"/>
      <c r="B31" s="89"/>
      <c r="C31" s="89"/>
      <c r="D31" s="89"/>
      <c r="E31" s="89"/>
      <c r="F31" s="89"/>
      <c r="G31" s="89"/>
      <c r="H31" s="89"/>
      <c r="I31" s="89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28" zoomScale="80" zoomScaleNormal="100" zoomScaleSheetLayoutView="80" workbookViewId="0">
      <selection activeCell="A35" sqref="A35:F36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7" t="s">
        <v>77</v>
      </c>
      <c r="B3" s="77"/>
      <c r="C3" s="77"/>
      <c r="D3" s="77"/>
      <c r="E3" s="77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2" t="s">
        <v>3</v>
      </c>
      <c r="B8" s="103"/>
      <c r="C8" s="103"/>
      <c r="D8" s="103"/>
      <c r="E8" s="106" t="s">
        <v>34</v>
      </c>
    </row>
    <row r="9" spans="1:9" ht="19.899999999999999" customHeight="1" thickBot="1">
      <c r="A9" s="104"/>
      <c r="B9" s="105"/>
      <c r="C9" s="105"/>
      <c r="D9" s="105"/>
      <c r="E9" s="107"/>
    </row>
    <row r="10" spans="1:9" ht="30" customHeight="1">
      <c r="A10" s="108" t="s">
        <v>35</v>
      </c>
      <c r="B10" s="110" t="s">
        <v>36</v>
      </c>
      <c r="C10" s="25" t="s">
        <v>11</v>
      </c>
      <c r="D10" s="26" t="s">
        <v>12</v>
      </c>
      <c r="E10" s="63">
        <f>'[2]Нефть списание'!$AC$32</f>
        <v>44645.327499999999</v>
      </c>
    </row>
    <row r="11" spans="1:9" ht="30" customHeight="1">
      <c r="A11" s="109"/>
      <c r="B11" s="111"/>
      <c r="C11" s="23" t="s">
        <v>13</v>
      </c>
      <c r="D11" s="24" t="s">
        <v>14</v>
      </c>
      <c r="E11" s="72">
        <f>E10*1.2</f>
        <v>53574.392999999996</v>
      </c>
    </row>
    <row r="12" spans="1:9" ht="30" customHeight="1">
      <c r="A12" s="109"/>
      <c r="B12" s="111" t="s">
        <v>75</v>
      </c>
      <c r="C12" s="23" t="s">
        <v>11</v>
      </c>
      <c r="D12" s="24" t="s">
        <v>16</v>
      </c>
      <c r="E12" s="66">
        <f>'[2]Нефть списание'!$AD$32</f>
        <v>47578.470434782605</v>
      </c>
      <c r="F12" s="44"/>
    </row>
    <row r="13" spans="1:9" ht="30" customHeight="1">
      <c r="A13" s="109"/>
      <c r="B13" s="111"/>
      <c r="C13" s="23" t="s">
        <v>13</v>
      </c>
      <c r="D13" s="24" t="s">
        <v>17</v>
      </c>
      <c r="E13" s="59">
        <f>E12*1.2</f>
        <v>57094.164521739127</v>
      </c>
      <c r="F13" s="44"/>
      <c r="H13" s="13" t="s">
        <v>70</v>
      </c>
    </row>
    <row r="14" spans="1:9" ht="28.9" customHeight="1">
      <c r="A14" s="109"/>
      <c r="B14" s="111" t="s">
        <v>37</v>
      </c>
      <c r="C14" s="112"/>
      <c r="D14" s="24" t="s">
        <v>38</v>
      </c>
      <c r="E14" s="59">
        <f>'[2]Нефть списание'!$Z$32</f>
        <v>92</v>
      </c>
      <c r="F14" s="44"/>
      <c r="H14">
        <f>E14*E10/1000</f>
        <v>4107.3701300000002</v>
      </c>
    </row>
    <row r="15" spans="1:9" ht="26.25" customHeight="1">
      <c r="A15" s="109"/>
      <c r="B15" s="113" t="s">
        <v>39</v>
      </c>
      <c r="C15" s="23" t="s">
        <v>11</v>
      </c>
      <c r="D15" s="24" t="s">
        <v>40</v>
      </c>
      <c r="E15" s="59">
        <f>'[2]Нефть списание'!$AB$32</f>
        <v>4377219.2799999993</v>
      </c>
      <c r="F15" s="44"/>
      <c r="H15" s="13" t="s">
        <v>71</v>
      </c>
    </row>
    <row r="16" spans="1:9" ht="29.25" customHeight="1" thickBot="1">
      <c r="A16" s="109"/>
      <c r="B16" s="114"/>
      <c r="C16" s="71" t="s">
        <v>13</v>
      </c>
      <c r="D16" s="28" t="s">
        <v>41</v>
      </c>
      <c r="E16" s="67">
        <f>E15*1.2</f>
        <v>5252663.135999999</v>
      </c>
      <c r="F16" s="44"/>
      <c r="H16" s="12" t="e">
        <f>#REF!-H14</f>
        <v>#REF!</v>
      </c>
      <c r="I16" s="12"/>
    </row>
    <row r="17" spans="1:8" ht="25.9" customHeight="1" thickBot="1">
      <c r="A17" s="109"/>
      <c r="B17" s="115" t="s">
        <v>42</v>
      </c>
      <c r="C17" s="68" t="s">
        <v>11</v>
      </c>
      <c r="D17" s="69" t="s">
        <v>43</v>
      </c>
      <c r="E17" s="70">
        <f>'[2]нефть транспорт'!$H$24</f>
        <v>0</v>
      </c>
      <c r="F17" s="44"/>
      <c r="H17" t="s">
        <v>72</v>
      </c>
    </row>
    <row r="18" spans="1:8" ht="25.9" customHeight="1">
      <c r="A18" s="109"/>
      <c r="B18" s="116"/>
      <c r="C18" s="14" t="s">
        <v>13</v>
      </c>
      <c r="D18" s="15" t="s">
        <v>44</v>
      </c>
      <c r="E18" s="73">
        <f>E17*1.2</f>
        <v>0</v>
      </c>
      <c r="F18" s="44"/>
      <c r="H18" s="44" t="e">
        <f>H16*1000/E14</f>
        <v>#REF!</v>
      </c>
    </row>
    <row r="19" spans="1:8" ht="25.9" customHeight="1">
      <c r="A19" s="109"/>
      <c r="B19" s="115" t="s">
        <v>45</v>
      </c>
      <c r="C19" s="14" t="s">
        <v>11</v>
      </c>
      <c r="D19" s="15" t="s">
        <v>46</v>
      </c>
      <c r="E19" s="75">
        <f>'[2]нефть транспорт'!$F$24/1000</f>
        <v>0</v>
      </c>
      <c r="F19" s="44"/>
    </row>
    <row r="20" spans="1:8" ht="25.9" customHeight="1">
      <c r="A20" s="109"/>
      <c r="B20" s="115"/>
      <c r="C20" s="14" t="s">
        <v>13</v>
      </c>
      <c r="D20" s="15" t="s">
        <v>47</v>
      </c>
      <c r="E20" s="74">
        <f>E19*1.2</f>
        <v>0</v>
      </c>
      <c r="F20" s="44"/>
    </row>
    <row r="21" spans="1:8" ht="29.45" customHeight="1" thickBot="1">
      <c r="A21" s="109"/>
      <c r="B21" s="117" t="s">
        <v>74</v>
      </c>
      <c r="C21" s="118"/>
      <c r="D21" s="18" t="s">
        <v>48</v>
      </c>
      <c r="E21" s="59">
        <f>'[2]нефть транспорт'!$G$24</f>
        <v>0</v>
      </c>
      <c r="F21" s="44"/>
    </row>
    <row r="22" spans="1:8" ht="25.9" customHeight="1" thickBot="1">
      <c r="A22" s="109"/>
      <c r="B22" s="119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9"/>
      <c r="B23" s="116"/>
      <c r="C23" s="8" t="s">
        <v>13</v>
      </c>
      <c r="D23" s="9" t="s">
        <v>51</v>
      </c>
      <c r="E23" s="20" t="s">
        <v>67</v>
      </c>
    </row>
    <row r="24" spans="1:8" ht="25.9" customHeight="1">
      <c r="A24" s="109"/>
      <c r="B24" s="120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9"/>
      <c r="B25" s="120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9"/>
      <c r="B26" s="121" t="s">
        <v>55</v>
      </c>
      <c r="C26" s="122"/>
      <c r="D26" s="21" t="s">
        <v>56</v>
      </c>
      <c r="E26" s="22" t="s">
        <v>67</v>
      </c>
    </row>
    <row r="27" spans="1:8" ht="25.9" customHeight="1">
      <c r="A27" s="109"/>
      <c r="B27" s="123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9"/>
      <c r="B28" s="124"/>
      <c r="C28" s="23" t="s">
        <v>13</v>
      </c>
      <c r="D28" s="24" t="s">
        <v>59</v>
      </c>
      <c r="E28" s="20" t="s">
        <v>67</v>
      </c>
    </row>
    <row r="29" spans="1:8" ht="25.9" customHeight="1">
      <c r="A29" s="109"/>
      <c r="B29" s="124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9"/>
      <c r="B30" s="124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9"/>
      <c r="B31" s="125" t="s">
        <v>63</v>
      </c>
      <c r="C31" s="126"/>
      <c r="D31" s="28" t="s">
        <v>64</v>
      </c>
      <c r="E31" s="29" t="s">
        <v>67</v>
      </c>
    </row>
    <row r="32" spans="1:8" ht="25.9" customHeight="1" thickBot="1">
      <c r="A32" s="109"/>
      <c r="B32" s="127" t="s">
        <v>65</v>
      </c>
      <c r="C32" s="128"/>
      <c r="D32" s="30" t="s">
        <v>29</v>
      </c>
      <c r="E32" s="58">
        <v>9500</v>
      </c>
    </row>
    <row r="33" spans="1:6" ht="25.9" customHeight="1" thickBot="1">
      <c r="A33" s="109"/>
      <c r="B33" s="129" t="s">
        <v>66</v>
      </c>
      <c r="C33" s="130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8" t="s">
        <v>78</v>
      </c>
      <c r="B35" s="88"/>
      <c r="C35" s="88"/>
      <c r="D35" s="88"/>
      <c r="E35" s="88"/>
      <c r="F35" s="88"/>
    </row>
    <row r="36" spans="1:6" ht="56.25" customHeight="1">
      <c r="A36" s="88"/>
      <c r="B36" s="88"/>
      <c r="C36" s="88"/>
      <c r="D36" s="88"/>
      <c r="E36" s="88"/>
      <c r="F36" s="88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9" t="s">
        <v>76</v>
      </c>
      <c r="B41" s="89"/>
      <c r="C41" s="89"/>
      <c r="D41" s="89"/>
      <c r="E41" s="89"/>
      <c r="F41" s="89"/>
    </row>
    <row r="42" spans="1:6">
      <c r="A42" s="6"/>
      <c r="B42" s="6"/>
      <c r="C42" s="6"/>
      <c r="D42" s="7"/>
      <c r="E42" s="7"/>
      <c r="F42" s="7"/>
    </row>
    <row r="43" spans="1:6" ht="15.75">
      <c r="A43" s="89"/>
      <c r="B43" s="89"/>
      <c r="C43" s="89"/>
      <c r="D43" s="89"/>
      <c r="E43" s="89"/>
      <c r="F43" s="89"/>
    </row>
  </sheetData>
  <sheetProtection selectLockedCells="1" selectUnlockedCells="1"/>
  <mergeCells count="22">
    <mergeCell ref="B31:C31"/>
    <mergeCell ref="B32:C32"/>
    <mergeCell ref="B33:C33"/>
    <mergeCell ref="A43:F43"/>
    <mergeCell ref="A41:F41"/>
    <mergeCell ref="A35:F36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2019-06-17T02:19:10Z</cp:lastPrinted>
  <dcterms:created xsi:type="dcterms:W3CDTF">2013-08-14T05:09:02Z</dcterms:created>
  <dcterms:modified xsi:type="dcterms:W3CDTF">2025-01-15T07:24:35Z</dcterms:modified>
</cp:coreProperties>
</file>