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Томск  (2021)" sheetId="1" r:id="rId1"/>
    <sheet name="_2020" sheetId="2" r:id="rId2"/>
    <sheet name="201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'_2020'!$A$1:$DF$98</definedName>
    <definedName name="_xlnm.Print_Area" localSheetId="2">'2019'!$A$1:$DF$97</definedName>
    <definedName name="_xlnm.Print_Area" localSheetId="0">'Томск  (2021)'!$A$1:$DF$98</definedName>
  </definedNames>
  <calcPr fullCalcOnLoad="1"/>
</workbook>
</file>

<file path=xl/sharedStrings.xml><?xml version="1.0" encoding="utf-8"?>
<sst xmlns="http://schemas.openxmlformats.org/spreadsheetml/2006/main" count="838" uniqueCount="216">
  <si>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</si>
  <si>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</si>
  <si>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</si>
  <si>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</si>
  <si>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</si>
  <si>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</si>
  <si>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</si>
  <si>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</si>
  <si>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</si>
  <si>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</si>
  <si>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</si>
  <si>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</si>
  <si>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</si>
  <si>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</si>
  <si>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</si>
  <si>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</si>
  <si>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</si>
  <si>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</si>
  <si>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</si>
  <si>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</si>
  <si>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</si>
  <si>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</si>
  <si>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</si>
  <si>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</si>
  <si>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</si>
  <si>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</si>
  <si>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</si>
  <si>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</si>
  <si>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</si>
  <si>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</si>
  <si>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</si>
  <si>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</si>
  <si>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</si>
  <si>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</si>
  <si>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</si>
  <si>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</si>
  <si>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</si>
  <si>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</si>
  <si>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</si>
  <si>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</si>
  <si>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</si>
  <si>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</si>
  <si>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</si>
  <si>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</si>
  <si>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</si>
  <si>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</si>
  <si>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</si>
  <si>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</si>
  <si>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</si>
  <si>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</si>
  <si>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</si>
  <si>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</si>
  <si>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</si>
  <si>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</si>
  <si>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</si>
  <si>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</si>
  <si>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</si>
  <si>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</si>
  <si>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</si>
  <si>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</si>
  <si>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</si>
  <si>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</si>
  <si>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</si>
  <si>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</si>
  <si>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</si>
  <si>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</si>
  <si>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</si>
  <si>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</si>
  <si>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</si>
  <si>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</si>
  <si>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</si>
  <si>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</si>
  <si>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</si>
  <si>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</si>
  <si>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</si>
  <si>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</si>
  <si>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</si>
  <si>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</si>
  <si>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</si>
  <si>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</si>
  <si>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</si>
  <si>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</si>
  <si>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</si>
  <si>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</si>
  <si>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</si>
  <si>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</si>
  <si>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</si>
  <si>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</si>
  <si>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</si>
  <si>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</si>
  <si>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</si>
  <si>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</si>
  <si>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</si>
  <si>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</si>
  <si>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</si>
  <si>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</si>
  <si>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</si>
  <si>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</si>
  <si>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</si>
  <si>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</si>
  <si>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</si>
  <si>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</si>
  <si>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</si>
  <si>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</si>
  <si>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</si>
  <si>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</si>
  <si>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</si>
  <si>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</si>
  <si>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</si>
  <si>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</si>
  <si>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</si>
  <si>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</si>
  <si>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</si>
  <si>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</si>
  <si>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</si>
  <si>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</si>
  <si>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</si>
  <si>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</si>
  <si>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</si>
  <si>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</si>
  <si>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"Энергонефть Томск"</t>
  </si>
  <si>
    <t>7022010799</t>
  </si>
  <si>
    <t>702201001</t>
  </si>
  <si>
    <t>2015</t>
  </si>
  <si>
    <t>2019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</si>
  <si>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</si>
  <si>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</si>
  <si>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</si>
  <si>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</si>
  <si>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</si>
  <si>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</si>
  <si>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</si>
  <si>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</si>
  <si>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</si>
  <si>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</si>
  <si>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</si>
  <si>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1.1.3.3.12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</si>
  <si>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</si>
  <si>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</si>
  <si>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</si>
  <si>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</si>
  <si>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</si>
  <si>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</si>
  <si>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</si>
  <si>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</si>
  <si>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</si>
  <si>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Аренда, всего</t>
  </si>
  <si>
    <t xml:space="preserve">в т.ч. аренда объектов электросетевого комплекса </t>
  </si>
  <si>
    <t>Другие прочие расходы</t>
  </si>
  <si>
    <t>в том числе трансформаторная мощность подстанций на уровне напряжения 110 кВ</t>
  </si>
  <si>
    <t>трансформаторная мощность подстанций на уровне напряжения 35 кВ</t>
  </si>
  <si>
    <t>трансформаторная мощность подстанций на уровне напряжения 6 кВ</t>
  </si>
  <si>
    <t>2.1</t>
  </si>
  <si>
    <t>2.2</t>
  </si>
  <si>
    <t>2.3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</si>
  <si>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</si>
  <si>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</si>
  <si>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</si>
  <si>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</si>
  <si>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 кВ</t>
  </si>
  <si>
    <t>количество условных единиц по линиям электропередач на уровне напряжения 35 кВ</t>
  </si>
  <si>
    <t>количество условных единиц по линиям электропередач на уровне напряжения 6 кВ</t>
  </si>
  <si>
    <t>количество условных единиц по линиям электропередач на уровне напряжения 0,4 кВ</t>
  </si>
  <si>
    <t>4.1</t>
  </si>
  <si>
    <t>4.2</t>
  </si>
  <si>
    <t>4.3</t>
  </si>
  <si>
    <t>в том числе количество условных единиц по подстанциям на уровне напряжения 110 кВ</t>
  </si>
  <si>
    <t>количество условных единиц по подстанциям на уровне напряжения 35 кВ</t>
  </si>
  <si>
    <t>количество условных единиц по подстанциям на уровне напряжения 6 кВ</t>
  </si>
  <si>
    <t>5.1</t>
  </si>
  <si>
    <t>5.2</t>
  </si>
  <si>
    <t>5.3</t>
  </si>
  <si>
    <t>5.4</t>
  </si>
  <si>
    <t>в том числе длина линий электропередач на уровне напряжения 110 кВ</t>
  </si>
  <si>
    <t>длина линий электропередач на уровне напряжения 35 кВ</t>
  </si>
  <si>
    <t>длина линий электропередач на уровне напряжения 6 кВ</t>
  </si>
  <si>
    <t>длина линий электропередач на уровне напряжения 0,4 кВ</t>
  </si>
  <si>
    <t>1.2.12.1</t>
  </si>
  <si>
    <t>1.1.3.3.13</t>
  </si>
  <si>
    <t>Электроэнергия на хоз. нужды</t>
  </si>
  <si>
    <t>Расходы на компенсационные и социальные выплаты персоналу</t>
  </si>
  <si>
    <t>отклонение.+/-</t>
  </si>
  <si>
    <t>не в полном объемы в тарифе приняты цеховые и общехозяйственные расходы</t>
  </si>
  <si>
    <t xml:space="preserve">Данные согласно поданных заявок и заключенных договоров на ТП </t>
  </si>
  <si>
    <t>изменение структуры затрат в части отражения расходов на выполнение работ по капитальному  ремонту собственными силами: в плане эти расходы учтены в полном объеме по данной статье, в факте расходы отражены постатейно</t>
  </si>
  <si>
    <t>изменение структуры затрат в части отражения расходов на выполнение работ по капитальному  ремонту собственными силами</t>
  </si>
  <si>
    <t>рост стоимости услуг выше индекса МЭР</t>
  </si>
  <si>
    <t>недостаточный базовый уровень расходов</t>
  </si>
  <si>
    <t>изменение перечня обеспечения спецодеждой, рост стоимости выше индекса МЭР</t>
  </si>
  <si>
    <t>изменение соц. политики Общества</t>
  </si>
  <si>
    <t>при расчете амортизации не приняты  регулятором позиции на закуп в плановом периоде</t>
  </si>
  <si>
    <t xml:space="preserve">экономия в части компенсационных и социальных выплат персоналу по факту 2019г. </t>
  </si>
  <si>
    <t>в  плане учтенно в статье 1.1.1.3</t>
  </si>
  <si>
    <t>по факту возникновения</t>
  </si>
  <si>
    <t>изменение структуры затрат в части отражения расходов на выполнение работ по капитальному  ремонту собственными силами: в плане эти расходы учтены в полном объеме по  статье 1.1.3.1, в факте расходы отражены постатейно</t>
  </si>
  <si>
    <t>по фактическому использованию в рамках выполнения производственной программы</t>
  </si>
  <si>
    <t>2020</t>
  </si>
  <si>
    <t>2024</t>
  </si>
  <si>
    <t>В связи с изменением принципа классификации ВЛ-110/35 кВ (двухцепная одна цепь -110 кВ, вторая – 35 кВ), произошло изменение длин линий принятых к учету, что соответственно повлекло изменение количества УЕ</t>
  </si>
  <si>
    <t>В связи с изменением принципа классификации ВЛ-110/35 кВ (двухцепная: одна цепь -110 кВ, вторая – 35 кВ), произошло изменение длин линий принятых к учету, что соответственно повлекло изменение количества УЕ</t>
  </si>
  <si>
    <t>экономия по факту  направления в командировки</t>
  </si>
  <si>
    <t>экономия по  обучению</t>
  </si>
  <si>
    <t>Планом не предусмотрены расходы, связанные с пандемией коронавирусной инфекции</t>
  </si>
  <si>
    <t>расходы, связанные с пандемией коронавирусной инфекции</t>
  </si>
  <si>
    <t>расходы на компенсационные и социальные выплаты персоналу</t>
  </si>
  <si>
    <t>Прочие неподконтрольные расходы (с расшифровкой)</t>
  </si>
  <si>
    <t>не в полном объеме выполнена программа вырубки поросли  из-за низких темпов работы подрядных организаций</t>
  </si>
  <si>
    <t>экономия по  обучению, всвязи с ограничениями по COVID-19</t>
  </si>
  <si>
    <t>рост затрат в связи с изменением в методике списания спецодежды, на расходы списывается полная стоимость по факту выдачи</t>
  </si>
  <si>
    <t xml:space="preserve">рост тарифов на услуги по проживанию работников в выхтовых посемках н.м.р., значительно превышает коэффициент индексации </t>
  </si>
  <si>
    <t>в плане расчет по максимальному СПИ, факт по СПИ принятому в Обществе</t>
  </si>
  <si>
    <t>Начисленное оценочное обязательство по судебным разбирательствам</t>
  </si>
  <si>
    <t>Значительное снижение фактических затрат на обсервацию и тестирование, связанных с предупреждением распространения короновирусной инфекции, по причине добровольной ванкцинации персонала Общества и наличия антител к инфекции у сотрудников, заезжающих на вахту.</t>
  </si>
  <si>
    <t>превышение плана на расходы на страхование персонала: ДМС и НПО</t>
  </si>
  <si>
    <t>экономия по факту  направления в командировки всвязи с ограничениями по COVID-19</t>
  </si>
  <si>
    <t xml:space="preserve">согласно фактической трудоемкости выполненных работ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</si>
</sst>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0_р_._-;\-* #,##0.0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9" fontId="6" fillId="0" borderId="10" xfId="57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9" fontId="6" fillId="0" borderId="13" xfId="57" applyFont="1" applyFill="1" applyBorder="1" applyAlignment="1">
      <alignment horizontal="center" vertical="center"/>
    </xf>
    <xf numFmtId="9" fontId="6" fillId="0" borderId="0" xfId="57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1" fontId="6" fillId="0" borderId="0" xfId="60" applyFont="1" applyFill="1" applyBorder="1" applyAlignment="1">
      <alignment horizontal="center" vertical="center"/>
    </xf>
    <xf numFmtId="179" fontId="6" fillId="0" borderId="0" xfId="60" applyNumberFormat="1" applyFont="1" applyFill="1" applyBorder="1" applyAlignment="1">
      <alignment horizontal="center" vertical="center"/>
    </xf>
    <xf numFmtId="9" fontId="6" fillId="4" borderId="10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15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4" fontId="47" fillId="35" borderId="11" xfId="0" applyNumberFormat="1" applyFont="1" applyFill="1" applyBorder="1" applyAlignment="1">
      <alignment horizontal="center" vertical="center"/>
    </xf>
    <xf numFmtId="4" fontId="47" fillId="35" borderId="15" xfId="0" applyNumberFormat="1" applyFont="1" applyFill="1" applyBorder="1" applyAlignment="1">
      <alignment horizontal="center" vertical="center"/>
    </xf>
    <xf numFmtId="4" fontId="47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35" borderId="16" xfId="0" applyNumberFormat="1" applyFont="1" applyFill="1" applyBorder="1" applyAlignment="1">
      <alignment horizontal="center" vertic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 wrapText="1"/>
    </xf>
    <xf numFmtId="4" fontId="7" fillId="35" borderId="19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4" fontId="7" fillId="35" borderId="20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35" borderId="11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21\&#1055;&#1077;&#1088;&#1077;&#1076;&#1072;&#1095;&#1072;%20&#1069;&#1069;%20&#1058;&#1086;&#1084;&#1089;&#1082;&#1072;&#1103;%20&#1086;&#1073;&#1083;\&#1057;&#1084;&#1077;&#1090;&#1072;\&#1057;&#1084;&#1077;&#1090;&#1072;%20&#1087;&#1077;&#1088;&#1077;&#1076;&#1072;&#1095;&#1072;%20&#1069;&#1069;%20&#1058;&#1086;&#1084;&#1089;&#1082;%20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9\&#1055;&#1077;&#1088;&#1077;&#1076;&#1072;&#1095;&#1072;%20&#1101;&#1083;&#1077;&#1082;&#1090;&#1088;&#1086;&#1101;&#1085;&#1088;&#1077;&#1075;&#1080;&#1080;\&#1058;&#1086;&#1084;&#1089;&#1082;&#1072;&#1103;%20&#1086;&#1073;&#1083;&#1072;&#1089;&#1090;&#1100;\&#1041;&#1072;&#1083;&#1072;&#1085;&#1089;&#1099;\_new_FORM3.1.2019.ENT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9%20&#1075;&#1086;&#1076;%20&#1073;&#1072;&#1079;&#1072;%20&#1088;&#1072;&#1089;&#1096;&#1080;&#1092;&#1088;&#1086;&#1074;&#1086;&#1082;\&#1062;&#1054;%20&#1057;&#1090;&#1088;&#1102;&#1082;\&#1069;&#1083;&#1077;&#1082;&#1090;&#1088;&#1086;&#1101;&#1085;&#1077;&#1088;&#1075;&#1080;&#1103;_2019%2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69;&#1050;\2022\&#1055;&#1077;&#1088;&#1077;&#1076;&#1072;&#1095;&#1072;%20&#1069;&#1069;%20&#1058;&#1086;&#1084;&#1089;&#1082;&#1072;&#1103;%20&#1086;&#1073;&#1083;\&#1057;&#1084;&#1077;&#1090;&#1072;\&#1057;&#1084;&#1077;&#1090;&#1072;%20&#1087;&#1077;&#1088;&#1077;&#1076;&#1072;&#1095;&#1072;%20&#1069;&#1069;%20&#1058;&#1086;&#1084;&#1089;&#1082;%20%20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61;&#1088;&#1072;&#1085;&#1080;&#1090;&#1077;&#1083;&#1100;\_&#1055;&#1088;&#1086;&#1077;&#1082;&#1090;%20&#1073;&#1080;&#1079;&#1085;&#1077;&#1089;-&#1087;&#1083;&#1072;&#1085;&#1072;%20&#1085;&#1072;%202020%20&#1075;&#1086;&#1076;\2.&#1041;&#1055;_&#1053;&#1054;&#1071;&#1041;&#1056;&#1068;\&#1055;&#1058;&#1059;\&#1055;&#1088;&#1086;&#1077;&#1082;&#1090;%20&#1041;&#1055;%202020_&#1055;&#1058;&#1059;%20(&#1074;&#1077;&#1088;&#1089;&#1080;&#1103;%20&#1044;&#1077;&#1082;&#1072;&#1073;&#1088;&#1100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0;%20&#1087;&#1088;&#1080;&#1082;&#1072;&#1079;&#1091;\_2020%20&#1075;&#1086;&#1076;%20&#1073;&#1072;&#1079;&#1072;%20&#1088;&#1072;&#1089;&#1096;&#1080;&#1092;&#1088;&#1086;&#1074;&#1086;&#1082;\&#1062;&#1054;%20&#1041;&#1086;&#1088;&#1090;&#1085;&#1080;&#1082;&#1086;&#1074;\12_&#1058;&#1069;&#1055;_2020_&#1092;&#1072;&#1082;&#1090;%20&#1076;&#1077;&#1082;&#1072;&#1073;&#1088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3;&#1060;&#1054;%20&#1054;&#1058;%20&#1054;&#1058;&#1044;&#1045;&#1051;&#1054;&#1042;\&#1054;&#1059;&#1080;&#1057;&#1069;_&#1060;&#1086;&#1088;&#1084;&#1072;%20&#1086;%20&#1089;&#1090;&#1088;&#1091;&#1082;&#1090;&#1091;&#1088;&#1077;%20&#1080;%20&#1086;&#1073;&#1098;&#1077;&#1084;&#1072;&#1093;%20&#1079;&#1072;&#1090;&#1088;&#1072;&#1090;%20&#1101;&#1101;%20&#1058;&#1086;&#1084;&#1089;&#1082;%20&#1086;&#1090;%20&#1047;&#1074;&#1077;&#1088;&#1077;&#1074;&#1086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\2023\&#1055;&#1077;&#1088;&#1077;&#1076;&#1072;&#1095;&#1072;%20&#1069;&#1069;%20&#1058;&#1086;&#1084;&#1089;&#1082;&#1072;&#1103;%20&#1086;&#1073;&#1083;\&#1057;&#1084;&#1077;&#1090;&#1072;\&#1057;&#1084;&#1077;&#1090;&#1072;%20&#1087;&#1077;&#1088;&#1077;&#1076;&#1072;&#1095;&#1072;%20&#1069;&#1069;%20&#1058;&#1086;&#1084;&#1089;&#1082;%20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другие прочие расходы"/>
      <sheetName val="Факт 2019"/>
      <sheetName val="Ф 2"/>
      <sheetName val="Кор"/>
      <sheetName val="Ф12"/>
      <sheetName val="Таблица 1"/>
      <sheetName val="Таблица 2"/>
      <sheetName val="Таблица 3"/>
      <sheetName val="Таблица 3.1.-3.2"/>
      <sheetName val="Таблица 3.3"/>
      <sheetName val="Таблица 3.4"/>
      <sheetName val="Таблица 3.5"/>
      <sheetName val="Таблица 4"/>
      <sheetName val="Таблица 4.1."/>
      <sheetName val="Таблица 4.2."/>
      <sheetName val="Таблица 4.3."/>
      <sheetName val="Лист1"/>
      <sheetName val="Таблица 5"/>
      <sheetName val="Таблица 6"/>
      <sheetName val="Таблица 7"/>
      <sheetName val="Таблица 8"/>
      <sheetName val="Выручка-потери"/>
      <sheetName val="ФСК"/>
      <sheetName val="Факт 2018"/>
      <sheetName val="ФОТ 2018"/>
      <sheetName val="ФОТ 2019"/>
      <sheetName val="корр.18"/>
      <sheetName val="ФОТ утв.20"/>
      <sheetName val="утв.20-24"/>
      <sheetName val="утв.19"/>
      <sheetName val="корр.17"/>
    </sheetNames>
    <sheetDataSet>
      <sheetData sheetId="2">
        <row r="27">
          <cell r="L27">
            <v>11968.105660077897</v>
          </cell>
          <cell r="M27">
            <v>18920.50485</v>
          </cell>
        </row>
        <row r="28">
          <cell r="M28">
            <v>4261.612689999997</v>
          </cell>
        </row>
        <row r="29">
          <cell r="L29">
            <v>58171.9708721745</v>
          </cell>
          <cell r="M29">
            <v>35082.06849</v>
          </cell>
        </row>
        <row r="30">
          <cell r="L30">
            <v>58171.9708721745</v>
          </cell>
          <cell r="M30">
            <v>33590.14559</v>
          </cell>
        </row>
        <row r="31">
          <cell r="L31">
            <v>312037.9328237292</v>
          </cell>
          <cell r="M31">
            <v>352869.02899</v>
          </cell>
        </row>
        <row r="32">
          <cell r="M32">
            <v>6396.22629</v>
          </cell>
        </row>
        <row r="36">
          <cell r="L36">
            <v>4634.28635804589</v>
          </cell>
          <cell r="M36">
            <v>5252.72674</v>
          </cell>
        </row>
        <row r="37">
          <cell r="L37">
            <v>4295.951583101181</v>
          </cell>
          <cell r="M37">
            <v>7860.56293</v>
          </cell>
        </row>
        <row r="38">
          <cell r="L38">
            <v>994.893868130106</v>
          </cell>
          <cell r="M38">
            <v>3741.38518</v>
          </cell>
        </row>
        <row r="39">
          <cell r="L39">
            <v>4458.408885695888</v>
          </cell>
          <cell r="M39">
            <v>7375.72134</v>
          </cell>
        </row>
        <row r="40">
          <cell r="L40">
            <v>88730.11821990547</v>
          </cell>
          <cell r="M40">
            <v>116144.82263000001</v>
          </cell>
        </row>
        <row r="41">
          <cell r="L41">
            <v>0</v>
          </cell>
        </row>
        <row r="42">
          <cell r="L42">
            <v>2815.8954380291107</v>
          </cell>
          <cell r="M42">
            <v>6391.19762</v>
          </cell>
        </row>
        <row r="43">
          <cell r="L43">
            <v>1989.2722177410542</v>
          </cell>
          <cell r="M43">
            <v>1847.22453</v>
          </cell>
        </row>
        <row r="44">
          <cell r="L44">
            <v>12014.863012805597</v>
          </cell>
          <cell r="M44">
            <v>18123.61037</v>
          </cell>
        </row>
        <row r="45">
          <cell r="L45">
            <v>30.507963401673944</v>
          </cell>
          <cell r="M45">
            <v>0</v>
          </cell>
        </row>
        <row r="46">
          <cell r="L46">
            <v>20283.658910033693</v>
          </cell>
          <cell r="M46">
            <v>18254.24198999996</v>
          </cell>
        </row>
        <row r="47">
          <cell r="L47">
            <v>0</v>
          </cell>
          <cell r="M47">
            <v>4038.07514</v>
          </cell>
        </row>
        <row r="48">
          <cell r="L48">
            <v>3494.1316049777015</v>
          </cell>
          <cell r="M48">
            <v>4944.227424211996</v>
          </cell>
        </row>
        <row r="52">
          <cell r="L52">
            <v>7903.56441</v>
          </cell>
          <cell r="M52">
            <v>8124.9524599999995</v>
          </cell>
        </row>
        <row r="55">
          <cell r="L55">
            <v>489749.9642505169</v>
          </cell>
          <cell r="M55">
            <v>488721.83595</v>
          </cell>
        </row>
        <row r="59">
          <cell r="M59">
            <v>7.025649999999928</v>
          </cell>
        </row>
        <row r="60">
          <cell r="L60">
            <v>106462.39826496308</v>
          </cell>
          <cell r="M60">
            <v>105183.06302</v>
          </cell>
        </row>
        <row r="61">
          <cell r="L61">
            <v>35877.777237078524</v>
          </cell>
          <cell r="M61">
            <v>26116.448099999994</v>
          </cell>
        </row>
        <row r="62">
          <cell r="M62">
            <v>873.279766885001</v>
          </cell>
        </row>
        <row r="65">
          <cell r="L65">
            <v>109.00315728813558</v>
          </cell>
        </row>
        <row r="67">
          <cell r="L67">
            <v>3227.5452623042033</v>
          </cell>
          <cell r="M67">
            <v>5917.58601</v>
          </cell>
        </row>
        <row r="71">
          <cell r="L71">
            <v>0</v>
          </cell>
        </row>
        <row r="75">
          <cell r="L75">
            <v>399904.3739921771</v>
          </cell>
          <cell r="M75">
            <v>413631.04804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3">
        <row r="14">
          <cell r="V14">
            <v>161.185608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рректировка_потери_Томск_10."/>
      <sheetName val="ФСК_передача_2019"/>
      <sheetName val="потери_РН_Энерго_ТОМСК_2019_ "/>
      <sheetName val="потери_РН_Энерго_ТЮМЕНЬ_2019"/>
      <sheetName val="потери_ТЭСК_2019_ВАСЮГАН"/>
      <sheetName val="Энергоснабжение_РН Энерго_2019"/>
      <sheetName val="Расчет ТЭСК"/>
      <sheetName val="Расчет РН-Энерго"/>
      <sheetName val="Расчет ТНС"/>
      <sheetName val="Лист1"/>
      <sheetName val="РН ЭНЕРГО потери 2017 ТОМСК"/>
    </sheetNames>
    <sheetDataSet>
      <sheetData sheetId="2">
        <row r="129">
          <cell r="AE129">
            <v>168666243</v>
          </cell>
        </row>
      </sheetData>
      <sheetData sheetId="4">
        <row r="128">
          <cell r="AE128">
            <v>1175400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другие прочие расходы"/>
      <sheetName val="Факт 2020"/>
      <sheetName val="Ф 2"/>
      <sheetName val="Кор"/>
      <sheetName val="Ф12"/>
      <sheetName val="Таблица 1"/>
      <sheetName val="Таблица 2"/>
      <sheetName val="Таблица 3"/>
      <sheetName val="Таблица 3.1.-3.2."/>
      <sheetName val="Таблица 3.3"/>
      <sheetName val="Таблица 3.4"/>
      <sheetName val="Таблица 3.5"/>
      <sheetName val="Таблица 4"/>
      <sheetName val="Таблица 4.2."/>
      <sheetName val="Таблица 4.1. "/>
      <sheetName val="Таблица 4.3."/>
      <sheetName val="Лист1"/>
      <sheetName val="Таблица 5"/>
      <sheetName val="Таблица 6"/>
      <sheetName val="Таблица 7"/>
      <sheetName val="Таблица 8"/>
      <sheetName val="Факт 2018"/>
      <sheetName val="Выручка-потери"/>
      <sheetName val="ФСК"/>
      <sheetName val="ФОТ 2019"/>
      <sheetName val="ФОТ утв.20"/>
      <sheetName val="ФОТ 2020"/>
      <sheetName val="утв.20-24"/>
      <sheetName val="утв.2021"/>
      <sheetName val="утв.19"/>
      <sheetName val="корр.17"/>
      <sheetName val="Таблица 3.1.-3.2"/>
      <sheetName val="Таблица 4.1."/>
      <sheetName val="ФОТ 2018"/>
      <sheetName val="корр.18"/>
    </sheetNames>
    <sheetDataSet>
      <sheetData sheetId="2">
        <row r="27">
          <cell r="N27">
            <v>16345.211327106092</v>
          </cell>
          <cell r="O27">
            <v>16874.059729999997</v>
          </cell>
        </row>
        <row r="28">
          <cell r="N28">
            <v>4140.83223959094</v>
          </cell>
          <cell r="O28">
            <v>3930.08572</v>
          </cell>
        </row>
        <row r="29">
          <cell r="N29">
            <v>46284.11016024697</v>
          </cell>
          <cell r="O29">
            <v>28058.183230000002</v>
          </cell>
        </row>
        <row r="30">
          <cell r="N30">
            <v>44995.30128230113</v>
          </cell>
          <cell r="O30">
            <v>26698.19957</v>
          </cell>
        </row>
        <row r="31">
          <cell r="N31">
            <v>353645.6240460708</v>
          </cell>
          <cell r="O31">
            <v>345046.99529</v>
          </cell>
        </row>
        <row r="32">
          <cell r="N32">
            <v>4113.56605923563</v>
          </cell>
          <cell r="O32">
            <v>6323.680480000001</v>
          </cell>
        </row>
        <row r="36">
          <cell r="N36">
            <v>5609.49467110542</v>
          </cell>
          <cell r="O36">
            <v>4418.11467</v>
          </cell>
        </row>
        <row r="37">
          <cell r="N37">
            <v>8685.765186742956</v>
          </cell>
          <cell r="O37">
            <v>7360.3276</v>
          </cell>
        </row>
        <row r="38">
          <cell r="N38">
            <v>2354.2823513129574</v>
          </cell>
          <cell r="O38">
            <v>3570.82592</v>
          </cell>
        </row>
        <row r="39">
          <cell r="N39">
            <v>6834.618590065623</v>
          </cell>
          <cell r="O39">
            <v>6091.547779999999</v>
          </cell>
        </row>
        <row r="40">
          <cell r="N40">
            <v>110834.59353559776</v>
          </cell>
          <cell r="O40">
            <v>103050.70061</v>
          </cell>
        </row>
        <row r="41">
          <cell r="N41">
            <v>0</v>
          </cell>
          <cell r="O41">
            <v>0</v>
          </cell>
        </row>
        <row r="42">
          <cell r="N42">
            <v>3370.0302457778635</v>
          </cell>
          <cell r="O42">
            <v>913.5683300000001</v>
          </cell>
        </row>
        <row r="43">
          <cell r="N43">
            <v>1598.8940138613827</v>
          </cell>
          <cell r="O43">
            <v>526.92673</v>
          </cell>
        </row>
        <row r="44">
          <cell r="N44">
            <v>17259.985298253392</v>
          </cell>
          <cell r="O44">
            <v>19652.20635</v>
          </cell>
        </row>
        <row r="45">
          <cell r="N45">
            <v>0</v>
          </cell>
          <cell r="O45">
            <v>0</v>
          </cell>
        </row>
        <row r="46">
          <cell r="N46">
            <v>15998.365906457377</v>
          </cell>
          <cell r="O46">
            <v>18030.889049999994</v>
          </cell>
        </row>
        <row r="47">
          <cell r="N47">
            <v>4182.336648833154</v>
          </cell>
          <cell r="O47">
            <v>3618.98293</v>
          </cell>
        </row>
        <row r="48">
          <cell r="N48">
            <v>5693.2449899787825</v>
          </cell>
          <cell r="O48">
            <v>4817.322952669398</v>
          </cell>
        </row>
        <row r="52">
          <cell r="N52">
            <v>12119.638247606466</v>
          </cell>
          <cell r="O52">
            <v>11897.592460000002</v>
          </cell>
        </row>
        <row r="55">
          <cell r="N55">
            <v>422593.82035982865</v>
          </cell>
          <cell r="O55">
            <v>426964.41199</v>
          </cell>
        </row>
        <row r="59">
          <cell r="O59">
            <v>3.1975</v>
          </cell>
        </row>
        <row r="60">
          <cell r="N60">
            <v>115282.27804561226</v>
          </cell>
          <cell r="O60">
            <v>101114.38379</v>
          </cell>
        </row>
        <row r="61">
          <cell r="N61">
            <v>16818.8795136355</v>
          </cell>
          <cell r="O61">
            <v>53445.36006778832</v>
          </cell>
        </row>
        <row r="62">
          <cell r="O62">
            <v>27390.65540778832</v>
          </cell>
        </row>
        <row r="63">
          <cell r="O63">
            <v>26054.704660000003</v>
          </cell>
        </row>
        <row r="64">
          <cell r="O64">
            <v>-59323.892383347535</v>
          </cell>
        </row>
        <row r="67">
          <cell r="N67">
            <v>115.1136</v>
          </cell>
          <cell r="O67">
            <v>0</v>
          </cell>
        </row>
        <row r="69">
          <cell r="N69">
            <v>3673.9325734714175</v>
          </cell>
          <cell r="O69">
            <v>5646.86227</v>
          </cell>
        </row>
        <row r="71">
          <cell r="N71">
            <v>7433.40595</v>
          </cell>
        </row>
        <row r="73">
          <cell r="N73">
            <v>7376.714567402522</v>
          </cell>
        </row>
        <row r="77">
          <cell r="N77">
            <v>442692.41943</v>
          </cell>
          <cell r="O77">
            <v>295454.23615000007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НТ"/>
      <sheetName val="АУ"/>
      <sheetName val="ТЭП"/>
      <sheetName val="Кап.ремонт (направлено в РЭК)"/>
      <sheetName val="ТЭП БН"/>
    </sheetNames>
    <sheetDataSet>
      <sheetData sheetId="0">
        <row r="22">
          <cell r="H22">
            <v>160503.002</v>
          </cell>
        </row>
        <row r="25">
          <cell r="H25">
            <v>1826.788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П_ПТУ"/>
      <sheetName val="Расхд.ЭНТ"/>
      <sheetName val="ТЭП2020 план"/>
      <sheetName val="ТЭП 2020 договоры факт"/>
      <sheetName val="ЭНТ"/>
    </sheetNames>
    <sheetDataSet>
      <sheetData sheetId="1">
        <row r="22">
          <cell r="H22">
            <v>111881.48700000002</v>
          </cell>
        </row>
        <row r="25">
          <cell r="H25">
            <v>1172.63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мск  (2021)"/>
      <sheetName val="_2020"/>
      <sheetName val="2019"/>
    </sheetNames>
    <sheetDataSet>
      <sheetData sheetId="0">
        <row r="65">
          <cell r="BT65">
            <v>125507.39975323722</v>
          </cell>
          <cell r="CD65">
            <v>131731.23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утв.2022"/>
      <sheetName val="другие прочие расходы"/>
      <sheetName val="Факт 2021"/>
      <sheetName val="Ф 2"/>
      <sheetName val="Кор"/>
      <sheetName val="Ф12"/>
      <sheetName val="Таблица 1"/>
      <sheetName val="Таблица 2"/>
      <sheetName val="Таблица 3"/>
      <sheetName val="Таблица 3.1.-3.2."/>
      <sheetName val="Таблица 3.3"/>
      <sheetName val="Таблица 3.4"/>
      <sheetName val="Таблица 3.5"/>
      <sheetName val="Таблица 4"/>
      <sheetName val="Таблица 4.2."/>
      <sheetName val="Таблица 4.1. "/>
      <sheetName val="Таблица 4.3."/>
      <sheetName val="Таблица 5"/>
      <sheetName val="Таблица 7"/>
      <sheetName val="Таблица 8"/>
      <sheetName val="Таблица 6"/>
      <sheetName val="Выручка-потери"/>
      <sheetName val="ФСК"/>
      <sheetName val="ФОТ утв.20"/>
      <sheetName val="ФОТ 2020"/>
      <sheetName val="утв.20-24"/>
      <sheetName val="утв.2021"/>
    </sheetNames>
    <sheetDataSet>
      <sheetData sheetId="2">
        <row r="27">
          <cell r="F27">
            <v>16218.782670383645</v>
          </cell>
          <cell r="G27">
            <v>16896.13694</v>
          </cell>
        </row>
        <row r="28">
          <cell r="F28">
            <v>4108.803295621503</v>
          </cell>
          <cell r="G28">
            <v>3496.24278</v>
          </cell>
        </row>
        <row r="29">
          <cell r="F29">
            <v>45926.10696542442</v>
          </cell>
          <cell r="G29">
            <v>30718.833280000003</v>
          </cell>
        </row>
        <row r="30">
          <cell r="F30">
            <v>44647.26690170495</v>
          </cell>
          <cell r="G30">
            <v>29358.552020000003</v>
          </cell>
        </row>
        <row r="31">
          <cell r="F31">
            <v>350910.20874252135</v>
          </cell>
          <cell r="G31">
            <v>354642.17581000004</v>
          </cell>
        </row>
        <row r="32">
          <cell r="F32">
            <v>4079.1955079182967</v>
          </cell>
          <cell r="G32">
            <v>6166.295980000001</v>
          </cell>
        </row>
        <row r="36">
          <cell r="F36">
            <v>5566.105762759923</v>
          </cell>
          <cell r="G36">
            <v>4843.80113</v>
          </cell>
        </row>
        <row r="37">
          <cell r="F37">
            <v>8618.58161822308</v>
          </cell>
          <cell r="G37">
            <v>7802.75064</v>
          </cell>
        </row>
        <row r="38">
          <cell r="F38">
            <v>2336.0722009964393</v>
          </cell>
          <cell r="G38">
            <v>4426.88757</v>
          </cell>
        </row>
        <row r="39">
          <cell r="F39">
            <v>6781.75346460106</v>
          </cell>
          <cell r="G39">
            <v>7632.13242</v>
          </cell>
        </row>
        <row r="40">
          <cell r="F40">
            <v>109977.2984845484</v>
          </cell>
          <cell r="G40">
            <v>120236.86352999999</v>
          </cell>
        </row>
        <row r="41">
          <cell r="F41">
            <v>0</v>
          </cell>
          <cell r="G41">
            <v>0</v>
          </cell>
        </row>
        <row r="42">
          <cell r="F42">
            <v>3343.963381999777</v>
          </cell>
          <cell r="G42">
            <v>3626.8872600000004</v>
          </cell>
        </row>
        <row r="43">
          <cell r="F43">
            <v>1586.5267205686478</v>
          </cell>
          <cell r="G43">
            <v>1170.86444</v>
          </cell>
        </row>
        <row r="44">
          <cell r="F44">
            <v>17126.480951773112</v>
          </cell>
          <cell r="G44">
            <v>31892.984559999997</v>
          </cell>
        </row>
        <row r="45">
          <cell r="F45">
            <v>0</v>
          </cell>
          <cell r="G45">
            <v>0</v>
          </cell>
        </row>
        <row r="46">
          <cell r="F46">
            <v>15874.620066111262</v>
          </cell>
          <cell r="G46">
            <v>20288.538000000008</v>
          </cell>
        </row>
        <row r="47">
          <cell r="F47">
            <v>4149.986672201396</v>
          </cell>
          <cell r="G47">
            <v>3717.3078600000003</v>
          </cell>
        </row>
        <row r="48">
          <cell r="F48">
            <v>5649.208280873581</v>
          </cell>
          <cell r="G48">
            <v>6083.4490302181875</v>
          </cell>
        </row>
        <row r="49">
          <cell r="F49">
            <v>594065.6959829861</v>
          </cell>
          <cell r="G49">
            <v>613979.6124702182</v>
          </cell>
        </row>
        <row r="52">
          <cell r="F52">
            <v>13046.541167909394</v>
          </cell>
          <cell r="G52">
            <v>12493.092789999999</v>
          </cell>
        </row>
        <row r="55">
          <cell r="F55">
            <v>360947.379266513</v>
          </cell>
          <cell r="G55">
            <v>368396.12737</v>
          </cell>
        </row>
        <row r="58">
          <cell r="G58">
            <v>0.020120000000000002</v>
          </cell>
        </row>
        <row r="59">
          <cell r="G59">
            <v>3.4941</v>
          </cell>
        </row>
        <row r="60">
          <cell r="F60">
            <v>113705.28076915516</v>
          </cell>
          <cell r="G60">
            <v>107748.81588</v>
          </cell>
        </row>
        <row r="61">
          <cell r="F61">
            <v>120063.33505326457</v>
          </cell>
          <cell r="G61">
            <v>43585.86013217023</v>
          </cell>
        </row>
        <row r="62">
          <cell r="F62">
            <v>95829.28424206584</v>
          </cell>
          <cell r="G62">
            <v>6667.030582170235</v>
          </cell>
        </row>
        <row r="65">
          <cell r="F65">
            <v>597.6771252899916</v>
          </cell>
        </row>
        <row r="67">
          <cell r="F67">
            <v>66.65241</v>
          </cell>
          <cell r="G67">
            <v>0</v>
          </cell>
        </row>
        <row r="70">
          <cell r="F70">
            <v>2509.2326146985956</v>
          </cell>
          <cell r="G70">
            <v>5473.78433</v>
          </cell>
        </row>
        <row r="72">
          <cell r="G72">
            <v>4012.96083</v>
          </cell>
        </row>
        <row r="75">
          <cell r="F75">
            <v>-57613.77051812361</v>
          </cell>
        </row>
        <row r="77">
          <cell r="F77">
            <v>1147388.0238716933</v>
          </cell>
          <cell r="G77">
            <v>1155693.7680223887</v>
          </cell>
        </row>
        <row r="79">
          <cell r="F79">
            <v>351435.07126263157</v>
          </cell>
          <cell r="G79">
            <v>403321.73014999996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7"/>
  <sheetViews>
    <sheetView tabSelected="1" view="pageBreakPreview" zoomScaleSheetLayoutView="100" workbookViewId="0" topLeftCell="A1">
      <selection activeCell="EV19" sqref="EV19"/>
    </sheetView>
  </sheetViews>
  <sheetFormatPr defaultColWidth="0.875" defaultRowHeight="15" customHeight="1"/>
  <cols>
    <col min="1" max="8" width="0.875" style="2" customWidth="1"/>
    <col min="9" max="9" width="2.25390625" style="2" customWidth="1"/>
    <col min="10" max="80" width="0.875" style="2" customWidth="1"/>
    <col min="81" max="81" width="4.375" style="2" customWidth="1"/>
    <col min="82" max="90" width="0.875" style="2" customWidth="1"/>
    <col min="91" max="91" width="4.625" style="2" customWidth="1"/>
    <col min="92" max="105" width="0.875" style="11" customWidth="1"/>
    <col min="106" max="106" width="2.875" style="11" customWidth="1"/>
    <col min="107" max="107" width="6.00390625" style="11" customWidth="1"/>
    <col min="108" max="108" width="17.625" style="11" customWidth="1"/>
    <col min="109" max="109" width="15.00390625" style="2" customWidth="1"/>
    <col min="110" max="113" width="0.875" style="2" customWidth="1"/>
    <col min="114" max="114" width="16.875" style="2" customWidth="1"/>
    <col min="115" max="115" width="16.25390625" style="2" customWidth="1"/>
    <col min="116" max="16384" width="0.875" style="2" customWidth="1"/>
  </cols>
  <sheetData>
    <row r="1" spans="67:108" s="1" customFormat="1" ht="12" customHeight="1">
      <c r="BO1" s="1" t="s">
        <v>94</v>
      </c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67:108" s="1" customFormat="1" ht="12" customHeight="1">
      <c r="BO2" s="1" t="s">
        <v>28</v>
      </c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67:108" s="1" customFormat="1" ht="12" customHeight="1">
      <c r="BO3" s="1" t="s">
        <v>29</v>
      </c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ht="21" customHeight="1"/>
    <row r="5" spans="1:108" s="3" customFormat="1" ht="14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30</v>
      </c>
      <c r="D10" s="4"/>
      <c r="AG10" s="25" t="s">
        <v>120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</row>
    <row r="11" spans="3:66" ht="15">
      <c r="C11" s="4" t="s">
        <v>31</v>
      </c>
      <c r="D11" s="4"/>
      <c r="J11" s="26" t="s">
        <v>121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3:66" ht="15">
      <c r="C12" s="4" t="s">
        <v>32</v>
      </c>
      <c r="D12" s="4"/>
      <c r="J12" s="27" t="s">
        <v>122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3:61" ht="15">
      <c r="C13" s="4" t="s">
        <v>33</v>
      </c>
      <c r="D13" s="4"/>
      <c r="AQ13" s="28" t="s">
        <v>196</v>
      </c>
      <c r="AR13" s="28"/>
      <c r="AS13" s="28"/>
      <c r="AT13" s="28"/>
      <c r="AU13" s="28"/>
      <c r="AV13" s="28"/>
      <c r="AW13" s="28"/>
      <c r="AX13" s="28"/>
      <c r="AY13" s="29" t="s">
        <v>34</v>
      </c>
      <c r="AZ13" s="29"/>
      <c r="BA13" s="28" t="s">
        <v>197</v>
      </c>
      <c r="BB13" s="28"/>
      <c r="BC13" s="28"/>
      <c r="BD13" s="28"/>
      <c r="BE13" s="28"/>
      <c r="BF13" s="28"/>
      <c r="BG13" s="28"/>
      <c r="BH13" s="28"/>
      <c r="BI13" s="2" t="s">
        <v>35</v>
      </c>
    </row>
    <row r="15" spans="1:109" s="5" customFormat="1" ht="13.5">
      <c r="A15" s="30" t="s">
        <v>27</v>
      </c>
      <c r="B15" s="31"/>
      <c r="C15" s="31"/>
      <c r="D15" s="31"/>
      <c r="E15" s="31"/>
      <c r="F15" s="31"/>
      <c r="G15" s="31"/>
      <c r="H15" s="31"/>
      <c r="I15" s="32"/>
      <c r="J15" s="36" t="s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0" t="s">
        <v>36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37">
        <v>2021</v>
      </c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9"/>
      <c r="CN15" s="40" t="s">
        <v>3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DE15" s="46" t="s">
        <v>181</v>
      </c>
    </row>
    <row r="16" spans="1:109" s="5" customFormat="1" ht="13.5">
      <c r="A16" s="33"/>
      <c r="B16" s="34"/>
      <c r="C16" s="34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4"/>
      <c r="BQ16" s="34"/>
      <c r="BR16" s="34"/>
      <c r="BS16" s="35"/>
      <c r="BT16" s="48" t="s">
        <v>1</v>
      </c>
      <c r="BU16" s="49"/>
      <c r="BV16" s="49"/>
      <c r="BW16" s="49"/>
      <c r="BX16" s="49"/>
      <c r="BY16" s="49"/>
      <c r="BZ16" s="49"/>
      <c r="CA16" s="49"/>
      <c r="CB16" s="49"/>
      <c r="CC16" s="50"/>
      <c r="CD16" s="48" t="s">
        <v>2</v>
      </c>
      <c r="CE16" s="49"/>
      <c r="CF16" s="49"/>
      <c r="CG16" s="49"/>
      <c r="CH16" s="49"/>
      <c r="CI16" s="49"/>
      <c r="CJ16" s="49"/>
      <c r="CK16" s="49"/>
      <c r="CL16" s="49"/>
      <c r="CM16" s="50"/>
      <c r="CN16" s="43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  <c r="DE16" s="47"/>
    </row>
    <row r="17" spans="1:109" s="5" customFormat="1" ht="15" customHeight="1">
      <c r="A17" s="51" t="s">
        <v>4</v>
      </c>
      <c r="B17" s="52"/>
      <c r="C17" s="52"/>
      <c r="D17" s="52"/>
      <c r="E17" s="52"/>
      <c r="F17" s="52"/>
      <c r="G17" s="52"/>
      <c r="H17" s="52"/>
      <c r="I17" s="53"/>
      <c r="J17" s="7"/>
      <c r="K17" s="54" t="s">
        <v>37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8"/>
      <c r="BI17" s="55" t="s">
        <v>38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7"/>
      <c r="BT17" s="55" t="s">
        <v>38</v>
      </c>
      <c r="BU17" s="56"/>
      <c r="BV17" s="56"/>
      <c r="BW17" s="56"/>
      <c r="BX17" s="56"/>
      <c r="BY17" s="56"/>
      <c r="BZ17" s="56"/>
      <c r="CA17" s="56"/>
      <c r="CB17" s="56"/>
      <c r="CC17" s="57"/>
      <c r="CD17" s="55" t="s">
        <v>38</v>
      </c>
      <c r="CE17" s="56"/>
      <c r="CF17" s="56"/>
      <c r="CG17" s="56"/>
      <c r="CH17" s="56"/>
      <c r="CI17" s="56"/>
      <c r="CJ17" s="56"/>
      <c r="CK17" s="56"/>
      <c r="CL17" s="56"/>
      <c r="CM17" s="57"/>
      <c r="CN17" s="58" t="s">
        <v>38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  <c r="DE17" s="13" t="s">
        <v>38</v>
      </c>
    </row>
    <row r="18" spans="1:117" s="5" customFormat="1" ht="30" customHeight="1">
      <c r="A18" s="51" t="s">
        <v>6</v>
      </c>
      <c r="B18" s="52"/>
      <c r="C18" s="52"/>
      <c r="D18" s="52"/>
      <c r="E18" s="52"/>
      <c r="F18" s="52"/>
      <c r="G18" s="52"/>
      <c r="H18" s="52"/>
      <c r="I18" s="53"/>
      <c r="J18" s="7"/>
      <c r="K18" s="54" t="s">
        <v>96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8"/>
      <c r="BI18" s="55" t="s">
        <v>5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7"/>
      <c r="BT18" s="61">
        <f>BT19+BT46+BT62</f>
        <v>1147388.0238716933</v>
      </c>
      <c r="BU18" s="62"/>
      <c r="BV18" s="62"/>
      <c r="BW18" s="62"/>
      <c r="BX18" s="62"/>
      <c r="BY18" s="62"/>
      <c r="BZ18" s="62"/>
      <c r="CA18" s="62"/>
      <c r="CB18" s="62"/>
      <c r="CC18" s="63"/>
      <c r="CD18" s="61">
        <f>CD19+CD46+CD62</f>
        <v>1155693.7680223885</v>
      </c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  <c r="DE18" s="6">
        <f>CD18/BT18-1</f>
        <v>0.007238827648443413</v>
      </c>
      <c r="DF18" s="9"/>
      <c r="DG18" s="10"/>
      <c r="DH18" s="10"/>
      <c r="DI18" s="10"/>
      <c r="DJ18" s="21">
        <f>'[8]Смета'!$F$77-BT18</f>
        <v>0</v>
      </c>
      <c r="DK18" s="22">
        <f>'[8]Смета'!$G$77-CD18</f>
        <v>0</v>
      </c>
      <c r="DL18" s="10"/>
      <c r="DM18" s="10"/>
    </row>
    <row r="19" spans="1:115" s="5" customFormat="1" ht="30" customHeight="1">
      <c r="A19" s="51" t="s">
        <v>7</v>
      </c>
      <c r="B19" s="52"/>
      <c r="C19" s="52"/>
      <c r="D19" s="52"/>
      <c r="E19" s="52"/>
      <c r="F19" s="52"/>
      <c r="G19" s="52"/>
      <c r="H19" s="52"/>
      <c r="I19" s="53"/>
      <c r="J19" s="7"/>
      <c r="K19" s="54" t="s">
        <v>97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8"/>
      <c r="BI19" s="55" t="s">
        <v>5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7"/>
      <c r="BT19" s="61">
        <f>BT20+BT25+BT27+BT44+BT45</f>
        <v>594065.6959829861</v>
      </c>
      <c r="BU19" s="62"/>
      <c r="BV19" s="62"/>
      <c r="BW19" s="62"/>
      <c r="BX19" s="62"/>
      <c r="BY19" s="62"/>
      <c r="BZ19" s="62"/>
      <c r="CA19" s="62"/>
      <c r="CB19" s="62"/>
      <c r="CC19" s="63"/>
      <c r="CD19" s="61">
        <f>CD20+CD25+CD27+CD44+CD45</f>
        <v>613979.6124702182</v>
      </c>
      <c r="CE19" s="62"/>
      <c r="CF19" s="62"/>
      <c r="CG19" s="62"/>
      <c r="CH19" s="62"/>
      <c r="CI19" s="62"/>
      <c r="CJ19" s="62"/>
      <c r="CK19" s="62"/>
      <c r="CL19" s="62"/>
      <c r="CM19" s="63"/>
      <c r="CN19" s="64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  <c r="DE19" s="6">
        <f aca="true" t="shared" si="0" ref="DE19:DE83">CD19/BT19-1</f>
        <v>0.033521404487564244</v>
      </c>
      <c r="DJ19" s="12">
        <f>'[8]Смета'!$F$49-BT19</f>
        <v>0</v>
      </c>
      <c r="DK19" s="12">
        <f>'[8]Смета'!$G$49-CD19</f>
        <v>0</v>
      </c>
    </row>
    <row r="20" spans="1:114" s="5" customFormat="1" ht="65.25" customHeight="1">
      <c r="A20" s="51" t="s">
        <v>8</v>
      </c>
      <c r="B20" s="52"/>
      <c r="C20" s="52"/>
      <c r="D20" s="52"/>
      <c r="E20" s="52"/>
      <c r="F20" s="52"/>
      <c r="G20" s="52"/>
      <c r="H20" s="52"/>
      <c r="I20" s="53"/>
      <c r="J20" s="7"/>
      <c r="K20" s="54" t="s">
        <v>9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8"/>
      <c r="BI20" s="55" t="s">
        <v>5</v>
      </c>
      <c r="BJ20" s="56"/>
      <c r="BK20" s="56"/>
      <c r="BL20" s="56"/>
      <c r="BM20" s="56"/>
      <c r="BN20" s="56"/>
      <c r="BO20" s="56"/>
      <c r="BP20" s="56"/>
      <c r="BQ20" s="56"/>
      <c r="BR20" s="56"/>
      <c r="BS20" s="57"/>
      <c r="BT20" s="61">
        <f>BT21+BT22+BT23</f>
        <v>62144.88963580807</v>
      </c>
      <c r="BU20" s="62"/>
      <c r="BV20" s="62"/>
      <c r="BW20" s="62"/>
      <c r="BX20" s="62"/>
      <c r="BY20" s="62"/>
      <c r="BZ20" s="62"/>
      <c r="CA20" s="62"/>
      <c r="CB20" s="62"/>
      <c r="CC20" s="63"/>
      <c r="CD20" s="61">
        <f>CD21+CD22+CD23</f>
        <v>47614.97022</v>
      </c>
      <c r="CE20" s="62"/>
      <c r="CF20" s="62"/>
      <c r="CG20" s="62"/>
      <c r="CH20" s="62"/>
      <c r="CI20" s="62"/>
      <c r="CJ20" s="62"/>
      <c r="CK20" s="62"/>
      <c r="CL20" s="62"/>
      <c r="CM20" s="63"/>
      <c r="CN20" s="64" t="s">
        <v>206</v>
      </c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  <c r="DE20" s="23">
        <f t="shared" si="0"/>
        <v>-0.23380714811722636</v>
      </c>
      <c r="DJ20" s="12">
        <f>CD20-BT20</f>
        <v>-14529.919415808065</v>
      </c>
    </row>
    <row r="21" spans="1:109" s="5" customFormat="1" ht="46.5" customHeight="1">
      <c r="A21" s="51" t="s">
        <v>11</v>
      </c>
      <c r="B21" s="52"/>
      <c r="C21" s="52"/>
      <c r="D21" s="52"/>
      <c r="E21" s="52"/>
      <c r="F21" s="52"/>
      <c r="G21" s="52"/>
      <c r="H21" s="52"/>
      <c r="I21" s="53"/>
      <c r="J21" s="7"/>
      <c r="K21" s="54" t="s">
        <v>119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8"/>
      <c r="BI21" s="55" t="s">
        <v>5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7"/>
      <c r="BT21" s="61">
        <f>'[8]Смета'!$F$27-BT22</f>
        <v>12109.979374762142</v>
      </c>
      <c r="BU21" s="62"/>
      <c r="BV21" s="62"/>
      <c r="BW21" s="62"/>
      <c r="BX21" s="62"/>
      <c r="BY21" s="62"/>
      <c r="BZ21" s="62"/>
      <c r="CA21" s="62"/>
      <c r="CB21" s="62"/>
      <c r="CC21" s="63"/>
      <c r="CD21" s="61">
        <f>'[8]Смета'!$G$27-CD22</f>
        <v>13399.89416</v>
      </c>
      <c r="CE21" s="62"/>
      <c r="CF21" s="62"/>
      <c r="CG21" s="62"/>
      <c r="CH21" s="62"/>
      <c r="CI21" s="62"/>
      <c r="CJ21" s="62"/>
      <c r="CK21" s="62"/>
      <c r="CL21" s="62"/>
      <c r="CM21" s="63"/>
      <c r="CN21" s="64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  <c r="DE21" s="6">
        <f t="shared" si="0"/>
        <v>0.10651667895703532</v>
      </c>
    </row>
    <row r="22" spans="1:109" s="5" customFormat="1" ht="26.25" customHeight="1">
      <c r="A22" s="51" t="s">
        <v>13</v>
      </c>
      <c r="B22" s="52"/>
      <c r="C22" s="52"/>
      <c r="D22" s="52"/>
      <c r="E22" s="52"/>
      <c r="F22" s="52"/>
      <c r="G22" s="52"/>
      <c r="H22" s="52"/>
      <c r="I22" s="53"/>
      <c r="J22" s="7"/>
      <c r="K22" s="54" t="s">
        <v>98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8"/>
      <c r="BI22" s="55" t="s">
        <v>5</v>
      </c>
      <c r="BJ22" s="56"/>
      <c r="BK22" s="56"/>
      <c r="BL22" s="56"/>
      <c r="BM22" s="56"/>
      <c r="BN22" s="56"/>
      <c r="BO22" s="56"/>
      <c r="BP22" s="56"/>
      <c r="BQ22" s="56"/>
      <c r="BR22" s="56"/>
      <c r="BS22" s="57"/>
      <c r="BT22" s="61">
        <f>'[8]Смета'!$F$28</f>
        <v>4108.803295621503</v>
      </c>
      <c r="BU22" s="62"/>
      <c r="BV22" s="62"/>
      <c r="BW22" s="62"/>
      <c r="BX22" s="62"/>
      <c r="BY22" s="62"/>
      <c r="BZ22" s="62"/>
      <c r="CA22" s="62"/>
      <c r="CB22" s="62"/>
      <c r="CC22" s="63"/>
      <c r="CD22" s="61">
        <f>'[8]Смета'!$G$28</f>
        <v>3496.24278</v>
      </c>
      <c r="CE22" s="62"/>
      <c r="CF22" s="62"/>
      <c r="CG22" s="62"/>
      <c r="CH22" s="62"/>
      <c r="CI22" s="62"/>
      <c r="CJ22" s="62"/>
      <c r="CK22" s="62"/>
      <c r="CL22" s="62"/>
      <c r="CM22" s="63"/>
      <c r="CN22" s="64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  <c r="DE22" s="6">
        <f t="shared" si="0"/>
        <v>-0.1490848968784343</v>
      </c>
    </row>
    <row r="23" spans="1:109" s="5" customFormat="1" ht="63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3"/>
      <c r="J23" s="7"/>
      <c r="K23" s="54" t="s">
        <v>40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8"/>
      <c r="BI23" s="55" t="s">
        <v>5</v>
      </c>
      <c r="BJ23" s="56"/>
      <c r="BK23" s="56"/>
      <c r="BL23" s="56"/>
      <c r="BM23" s="56"/>
      <c r="BN23" s="56"/>
      <c r="BO23" s="56"/>
      <c r="BP23" s="56"/>
      <c r="BQ23" s="56"/>
      <c r="BR23" s="56"/>
      <c r="BS23" s="57"/>
      <c r="BT23" s="61">
        <f>'[8]Смета'!$F$29</f>
        <v>45926.10696542442</v>
      </c>
      <c r="BU23" s="62"/>
      <c r="BV23" s="62"/>
      <c r="BW23" s="62"/>
      <c r="BX23" s="62"/>
      <c r="BY23" s="62"/>
      <c r="BZ23" s="62"/>
      <c r="CA23" s="62"/>
      <c r="CB23" s="62"/>
      <c r="CC23" s="63"/>
      <c r="CD23" s="61">
        <f>'[8]Смета'!$G$29</f>
        <v>30718.833280000003</v>
      </c>
      <c r="CE23" s="62"/>
      <c r="CF23" s="62"/>
      <c r="CG23" s="62"/>
      <c r="CH23" s="62"/>
      <c r="CI23" s="62"/>
      <c r="CJ23" s="62"/>
      <c r="CK23" s="62"/>
      <c r="CL23" s="62"/>
      <c r="CM23" s="63"/>
      <c r="CN23" s="64" t="s">
        <v>206</v>
      </c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  <c r="DE23" s="23">
        <f t="shared" si="0"/>
        <v>-0.33112481527931925</v>
      </c>
    </row>
    <row r="24" spans="1:109" s="5" customFormat="1" ht="44.25" customHeight="1">
      <c r="A24" s="51" t="s">
        <v>41</v>
      </c>
      <c r="B24" s="52"/>
      <c r="C24" s="52"/>
      <c r="D24" s="52"/>
      <c r="E24" s="52"/>
      <c r="F24" s="52"/>
      <c r="G24" s="52"/>
      <c r="H24" s="52"/>
      <c r="I24" s="53"/>
      <c r="J24" s="7"/>
      <c r="K24" s="54" t="s">
        <v>12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8"/>
      <c r="BI24" s="55" t="s">
        <v>5</v>
      </c>
      <c r="BJ24" s="56"/>
      <c r="BK24" s="56"/>
      <c r="BL24" s="56"/>
      <c r="BM24" s="56"/>
      <c r="BN24" s="56"/>
      <c r="BO24" s="56"/>
      <c r="BP24" s="56"/>
      <c r="BQ24" s="56"/>
      <c r="BR24" s="56"/>
      <c r="BS24" s="57"/>
      <c r="BT24" s="61">
        <f>'[8]Смета'!$F$30</f>
        <v>44647.26690170495</v>
      </c>
      <c r="BU24" s="62"/>
      <c r="BV24" s="62"/>
      <c r="BW24" s="62"/>
      <c r="BX24" s="62"/>
      <c r="BY24" s="62"/>
      <c r="BZ24" s="62"/>
      <c r="CA24" s="62"/>
      <c r="CB24" s="62"/>
      <c r="CC24" s="63"/>
      <c r="CD24" s="61">
        <f>'[8]Смета'!$G$30</f>
        <v>29358.552020000003</v>
      </c>
      <c r="CE24" s="62"/>
      <c r="CF24" s="62"/>
      <c r="CG24" s="62"/>
      <c r="CH24" s="62"/>
      <c r="CI24" s="62"/>
      <c r="CJ24" s="62"/>
      <c r="CK24" s="62"/>
      <c r="CL24" s="62"/>
      <c r="CM24" s="63"/>
      <c r="CN24" s="64" t="s">
        <v>206</v>
      </c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  <c r="DE24" s="23">
        <f t="shared" si="0"/>
        <v>-0.3424333882601247</v>
      </c>
    </row>
    <row r="25" spans="1:109" s="5" customFormat="1" ht="15" customHeight="1">
      <c r="A25" s="51" t="s">
        <v>10</v>
      </c>
      <c r="B25" s="52"/>
      <c r="C25" s="52"/>
      <c r="D25" s="52"/>
      <c r="E25" s="52"/>
      <c r="F25" s="52"/>
      <c r="G25" s="52"/>
      <c r="H25" s="52"/>
      <c r="I25" s="53"/>
      <c r="J25" s="7"/>
      <c r="K25" s="54" t="s">
        <v>21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8"/>
      <c r="BI25" s="55" t="s">
        <v>5</v>
      </c>
      <c r="BJ25" s="56"/>
      <c r="BK25" s="56"/>
      <c r="BL25" s="56"/>
      <c r="BM25" s="56"/>
      <c r="BN25" s="56"/>
      <c r="BO25" s="56"/>
      <c r="BP25" s="56"/>
      <c r="BQ25" s="56"/>
      <c r="BR25" s="56"/>
      <c r="BS25" s="57"/>
      <c r="BT25" s="61">
        <f>'[8]Смета'!$F$31</f>
        <v>350910.20874252135</v>
      </c>
      <c r="BU25" s="62"/>
      <c r="BV25" s="62"/>
      <c r="BW25" s="62"/>
      <c r="BX25" s="62"/>
      <c r="BY25" s="62"/>
      <c r="BZ25" s="62"/>
      <c r="CA25" s="62"/>
      <c r="CB25" s="62"/>
      <c r="CC25" s="63"/>
      <c r="CD25" s="61">
        <f>'[8]Смета'!$G$31</f>
        <v>354642.17581000004</v>
      </c>
      <c r="CE25" s="62"/>
      <c r="CF25" s="62"/>
      <c r="CG25" s="62"/>
      <c r="CH25" s="62"/>
      <c r="CI25" s="62"/>
      <c r="CJ25" s="62"/>
      <c r="CK25" s="62"/>
      <c r="CL25" s="62"/>
      <c r="CM25" s="63"/>
      <c r="CN25" s="64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  <c r="DE25" s="6">
        <f t="shared" si="0"/>
        <v>0.010635105432959868</v>
      </c>
    </row>
    <row r="26" spans="1:109" s="5" customFormat="1" ht="23.25" customHeight="1">
      <c r="A26" s="51" t="s">
        <v>42</v>
      </c>
      <c r="B26" s="52"/>
      <c r="C26" s="52"/>
      <c r="D26" s="52"/>
      <c r="E26" s="52"/>
      <c r="F26" s="52"/>
      <c r="G26" s="52"/>
      <c r="H26" s="52"/>
      <c r="I26" s="53"/>
      <c r="J26" s="7"/>
      <c r="K26" s="54" t="s">
        <v>12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8"/>
      <c r="BI26" s="55" t="s">
        <v>5</v>
      </c>
      <c r="BJ26" s="56"/>
      <c r="BK26" s="56"/>
      <c r="BL26" s="56"/>
      <c r="BM26" s="56"/>
      <c r="BN26" s="56"/>
      <c r="BO26" s="56"/>
      <c r="BP26" s="56"/>
      <c r="BQ26" s="56"/>
      <c r="BR26" s="56"/>
      <c r="BS26" s="57"/>
      <c r="BT26" s="61">
        <f>'[8]Смета'!$F$32</f>
        <v>4079.1955079182967</v>
      </c>
      <c r="BU26" s="62"/>
      <c r="BV26" s="62"/>
      <c r="BW26" s="62"/>
      <c r="BX26" s="62"/>
      <c r="BY26" s="62"/>
      <c r="BZ26" s="62"/>
      <c r="CA26" s="62"/>
      <c r="CB26" s="62"/>
      <c r="CC26" s="63"/>
      <c r="CD26" s="61">
        <f>'[8]Смета'!$G$32</f>
        <v>6166.295980000001</v>
      </c>
      <c r="CE26" s="62"/>
      <c r="CF26" s="62"/>
      <c r="CG26" s="62"/>
      <c r="CH26" s="62"/>
      <c r="CI26" s="62"/>
      <c r="CJ26" s="62"/>
      <c r="CK26" s="62"/>
      <c r="CL26" s="62"/>
      <c r="CM26" s="63"/>
      <c r="CN26" s="64" t="s">
        <v>215</v>
      </c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  <c r="DE26" s="23">
        <f t="shared" si="0"/>
        <v>0.5116451192472502</v>
      </c>
    </row>
    <row r="27" spans="1:109" s="5" customFormat="1" ht="40.5" customHeight="1">
      <c r="A27" s="51" t="s">
        <v>14</v>
      </c>
      <c r="B27" s="52"/>
      <c r="C27" s="52"/>
      <c r="D27" s="52"/>
      <c r="E27" s="52"/>
      <c r="F27" s="52"/>
      <c r="G27" s="52"/>
      <c r="H27" s="52"/>
      <c r="I27" s="53"/>
      <c r="J27" s="7"/>
      <c r="K27" s="54" t="s">
        <v>99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8"/>
      <c r="BI27" s="55" t="s">
        <v>5</v>
      </c>
      <c r="BJ27" s="56"/>
      <c r="BK27" s="56"/>
      <c r="BL27" s="56"/>
      <c r="BM27" s="56"/>
      <c r="BN27" s="56"/>
      <c r="BO27" s="56"/>
      <c r="BP27" s="56"/>
      <c r="BQ27" s="56"/>
      <c r="BR27" s="56"/>
      <c r="BS27" s="57"/>
      <c r="BT27" s="61">
        <f>BT28+BT29+BT30</f>
        <v>175361.3893237831</v>
      </c>
      <c r="BU27" s="62"/>
      <c r="BV27" s="62"/>
      <c r="BW27" s="62"/>
      <c r="BX27" s="62"/>
      <c r="BY27" s="62"/>
      <c r="BZ27" s="62"/>
      <c r="CA27" s="62"/>
      <c r="CB27" s="62"/>
      <c r="CC27" s="63"/>
      <c r="CD27" s="61">
        <f>CD28+CD29+CD30</f>
        <v>205639.01740999997</v>
      </c>
      <c r="CE27" s="62"/>
      <c r="CF27" s="62"/>
      <c r="CG27" s="62"/>
      <c r="CH27" s="62"/>
      <c r="CI27" s="62"/>
      <c r="CJ27" s="62"/>
      <c r="CK27" s="62"/>
      <c r="CL27" s="62"/>
      <c r="CM27" s="63"/>
      <c r="CN27" s="64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  <c r="DE27" s="23">
        <f t="shared" si="0"/>
        <v>0.17265846377570027</v>
      </c>
    </row>
    <row r="28" spans="1:109" s="5" customFormat="1" ht="30" customHeight="1">
      <c r="A28" s="51" t="s">
        <v>43</v>
      </c>
      <c r="B28" s="52"/>
      <c r="C28" s="52"/>
      <c r="D28" s="52"/>
      <c r="E28" s="52"/>
      <c r="F28" s="52"/>
      <c r="G28" s="52"/>
      <c r="H28" s="52"/>
      <c r="I28" s="53"/>
      <c r="J28" s="7"/>
      <c r="K28" s="54" t="s">
        <v>100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8"/>
      <c r="BI28" s="55" t="s">
        <v>5</v>
      </c>
      <c r="BJ28" s="56"/>
      <c r="BK28" s="56"/>
      <c r="BL28" s="56"/>
      <c r="BM28" s="56"/>
      <c r="BN28" s="56"/>
      <c r="BO28" s="56"/>
      <c r="BP28" s="56"/>
      <c r="BQ28" s="56"/>
      <c r="BR28" s="56"/>
      <c r="BS28" s="57"/>
      <c r="BT28" s="61"/>
      <c r="BU28" s="62"/>
      <c r="BV28" s="62"/>
      <c r="BW28" s="62"/>
      <c r="BX28" s="62"/>
      <c r="BY28" s="62"/>
      <c r="BZ28" s="62"/>
      <c r="CA28" s="62"/>
      <c r="CB28" s="62"/>
      <c r="CC28" s="63"/>
      <c r="CD28" s="61"/>
      <c r="CE28" s="62"/>
      <c r="CF28" s="62"/>
      <c r="CG28" s="62"/>
      <c r="CH28" s="62"/>
      <c r="CI28" s="62"/>
      <c r="CJ28" s="62"/>
      <c r="CK28" s="62"/>
      <c r="CL28" s="62"/>
      <c r="CM28" s="63"/>
      <c r="CN28" s="64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  <c r="DE28" s="6"/>
    </row>
    <row r="29" spans="1:109" s="5" customFormat="1" ht="15" customHeight="1">
      <c r="A29" s="51" t="s">
        <v>45</v>
      </c>
      <c r="B29" s="52"/>
      <c r="C29" s="52"/>
      <c r="D29" s="52"/>
      <c r="E29" s="52"/>
      <c r="F29" s="52"/>
      <c r="G29" s="52"/>
      <c r="H29" s="52"/>
      <c r="I29" s="53"/>
      <c r="J29" s="7"/>
      <c r="K29" s="54" t="s">
        <v>44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8"/>
      <c r="BI29" s="55" t="s">
        <v>5</v>
      </c>
      <c r="BJ29" s="56"/>
      <c r="BK29" s="56"/>
      <c r="BL29" s="56"/>
      <c r="BM29" s="56"/>
      <c r="BN29" s="56"/>
      <c r="BO29" s="56"/>
      <c r="BP29" s="56"/>
      <c r="BQ29" s="56"/>
      <c r="BR29" s="56"/>
      <c r="BS29" s="57"/>
      <c r="BT29" s="61">
        <f>'[8]Смета'!$F$40</f>
        <v>109977.2984845484</v>
      </c>
      <c r="BU29" s="62"/>
      <c r="BV29" s="62"/>
      <c r="BW29" s="62"/>
      <c r="BX29" s="62"/>
      <c r="BY29" s="62"/>
      <c r="BZ29" s="62"/>
      <c r="CA29" s="62"/>
      <c r="CB29" s="62"/>
      <c r="CC29" s="63"/>
      <c r="CD29" s="61">
        <f>'[8]Смета'!$G$40</f>
        <v>120236.86352999999</v>
      </c>
      <c r="CE29" s="62"/>
      <c r="CF29" s="62"/>
      <c r="CG29" s="62"/>
      <c r="CH29" s="62"/>
      <c r="CI29" s="62"/>
      <c r="CJ29" s="62"/>
      <c r="CK29" s="62"/>
      <c r="CL29" s="62"/>
      <c r="CM29" s="63"/>
      <c r="CN29" s="64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  <c r="DE29" s="6">
        <f t="shared" si="0"/>
        <v>0.09328802568189132</v>
      </c>
    </row>
    <row r="30" spans="1:109" s="5" customFormat="1" ht="30" customHeight="1">
      <c r="A30" s="51" t="s">
        <v>101</v>
      </c>
      <c r="B30" s="52"/>
      <c r="C30" s="52"/>
      <c r="D30" s="52"/>
      <c r="E30" s="52"/>
      <c r="F30" s="52"/>
      <c r="G30" s="52"/>
      <c r="H30" s="52"/>
      <c r="I30" s="53"/>
      <c r="J30" s="7"/>
      <c r="K30" s="54" t="s">
        <v>46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8"/>
      <c r="BI30" s="55" t="s">
        <v>5</v>
      </c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BT30" s="61">
        <f>SUM(BT31:CC43)</f>
        <v>65384.0908392347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61">
        <f>SUM(CD31:CM43)</f>
        <v>85402.15388</v>
      </c>
      <c r="CE30" s="62"/>
      <c r="CF30" s="62"/>
      <c r="CG30" s="62"/>
      <c r="CH30" s="62"/>
      <c r="CI30" s="62"/>
      <c r="CJ30" s="62"/>
      <c r="CK30" s="62"/>
      <c r="CL30" s="62"/>
      <c r="CM30" s="63"/>
      <c r="CN30" s="64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  <c r="DE30" s="23">
        <f t="shared" si="0"/>
        <v>0.3061610673762425</v>
      </c>
    </row>
    <row r="31" spans="1:109" s="5" customFormat="1" ht="13.5">
      <c r="A31" s="51" t="s">
        <v>125</v>
      </c>
      <c r="B31" s="52"/>
      <c r="C31" s="52"/>
      <c r="D31" s="52"/>
      <c r="E31" s="52"/>
      <c r="F31" s="52"/>
      <c r="G31" s="52"/>
      <c r="H31" s="52"/>
      <c r="I31" s="53"/>
      <c r="J31" s="7"/>
      <c r="K31" s="54" t="s">
        <v>137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8"/>
      <c r="BI31" s="55" t="s">
        <v>5</v>
      </c>
      <c r="BJ31" s="56"/>
      <c r="BK31" s="56"/>
      <c r="BL31" s="56"/>
      <c r="BM31" s="56"/>
      <c r="BN31" s="56"/>
      <c r="BO31" s="56"/>
      <c r="BP31" s="56"/>
      <c r="BQ31" s="56"/>
      <c r="BR31" s="56"/>
      <c r="BS31" s="57"/>
      <c r="BT31" s="61">
        <f>'[8]Смета'!$F$36</f>
        <v>5566.105762759923</v>
      </c>
      <c r="BU31" s="62"/>
      <c r="BV31" s="62"/>
      <c r="BW31" s="62"/>
      <c r="BX31" s="62"/>
      <c r="BY31" s="62"/>
      <c r="BZ31" s="62"/>
      <c r="CA31" s="62"/>
      <c r="CB31" s="62"/>
      <c r="CC31" s="63"/>
      <c r="CD31" s="61">
        <f>'[8]Смета'!$G$36</f>
        <v>4843.80113</v>
      </c>
      <c r="CE31" s="62"/>
      <c r="CF31" s="62"/>
      <c r="CG31" s="62"/>
      <c r="CH31" s="62"/>
      <c r="CI31" s="62"/>
      <c r="CJ31" s="62"/>
      <c r="CK31" s="62"/>
      <c r="CL31" s="62"/>
      <c r="CM31" s="63"/>
      <c r="CN31" s="64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  <c r="DE31" s="6">
        <f t="shared" si="0"/>
        <v>-0.12976839886739278</v>
      </c>
    </row>
    <row r="32" spans="1:109" s="5" customFormat="1" ht="24" customHeight="1">
      <c r="A32" s="51" t="s">
        <v>126</v>
      </c>
      <c r="B32" s="52"/>
      <c r="C32" s="52"/>
      <c r="D32" s="52"/>
      <c r="E32" s="52"/>
      <c r="F32" s="52"/>
      <c r="G32" s="52"/>
      <c r="H32" s="52"/>
      <c r="I32" s="53"/>
      <c r="J32" s="7"/>
      <c r="K32" s="54" t="s">
        <v>138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8"/>
      <c r="BI32" s="55" t="s">
        <v>5</v>
      </c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61">
        <f>'[8]Смета'!$F$37</f>
        <v>8618.58161822308</v>
      </c>
      <c r="BU32" s="62"/>
      <c r="BV32" s="62"/>
      <c r="BW32" s="62"/>
      <c r="BX32" s="62"/>
      <c r="BY32" s="62"/>
      <c r="BZ32" s="62"/>
      <c r="CA32" s="62"/>
      <c r="CB32" s="62"/>
      <c r="CC32" s="63"/>
      <c r="CD32" s="61">
        <f>'[8]Смета'!$G$37</f>
        <v>7802.75064</v>
      </c>
      <c r="CE32" s="62"/>
      <c r="CF32" s="62"/>
      <c r="CG32" s="62"/>
      <c r="CH32" s="62"/>
      <c r="CI32" s="62"/>
      <c r="CJ32" s="62"/>
      <c r="CK32" s="62"/>
      <c r="CL32" s="62"/>
      <c r="CM32" s="63"/>
      <c r="CN32" s="64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6"/>
      <c r="DE32" s="6">
        <f t="shared" si="0"/>
        <v>-0.09465954078778938</v>
      </c>
    </row>
    <row r="33" spans="1:109" s="5" customFormat="1" ht="13.5" customHeight="1">
      <c r="A33" s="51" t="s">
        <v>127</v>
      </c>
      <c r="B33" s="52"/>
      <c r="C33" s="52"/>
      <c r="D33" s="52"/>
      <c r="E33" s="52"/>
      <c r="F33" s="52"/>
      <c r="G33" s="52"/>
      <c r="H33" s="52"/>
      <c r="I33" s="53"/>
      <c r="J33" s="7"/>
      <c r="K33" s="54" t="s">
        <v>139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8"/>
      <c r="BI33" s="55" t="s">
        <v>5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61">
        <f>'[8]Смета'!$F$38</f>
        <v>2336.0722009964393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61">
        <f>'[8]Смета'!$G$38</f>
        <v>4426.88757</v>
      </c>
      <c r="CE33" s="62"/>
      <c r="CF33" s="62"/>
      <c r="CG33" s="62"/>
      <c r="CH33" s="62"/>
      <c r="CI33" s="62"/>
      <c r="CJ33" s="62"/>
      <c r="CK33" s="62"/>
      <c r="CL33" s="62"/>
      <c r="CM33" s="63"/>
      <c r="CN33" s="64" t="s">
        <v>187</v>
      </c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6"/>
      <c r="DE33" s="23">
        <f t="shared" si="0"/>
        <v>0.8950131627403186</v>
      </c>
    </row>
    <row r="34" spans="1:109" s="5" customFormat="1" ht="13.5" customHeight="1">
      <c r="A34" s="51" t="s">
        <v>128</v>
      </c>
      <c r="B34" s="52"/>
      <c r="C34" s="52"/>
      <c r="D34" s="52"/>
      <c r="E34" s="52"/>
      <c r="F34" s="52"/>
      <c r="G34" s="52"/>
      <c r="H34" s="52"/>
      <c r="I34" s="53"/>
      <c r="J34" s="7"/>
      <c r="K34" s="54" t="s">
        <v>140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8"/>
      <c r="BI34" s="55" t="s">
        <v>5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7"/>
      <c r="BT34" s="61">
        <f>'[8]Смета'!$F$39</f>
        <v>6781.75346460106</v>
      </c>
      <c r="BU34" s="62"/>
      <c r="BV34" s="62"/>
      <c r="BW34" s="62"/>
      <c r="BX34" s="62"/>
      <c r="BY34" s="62"/>
      <c r="BZ34" s="62"/>
      <c r="CA34" s="62"/>
      <c r="CB34" s="62"/>
      <c r="CC34" s="63"/>
      <c r="CD34" s="61">
        <f>'[8]Смета'!$G$39</f>
        <v>7632.13242</v>
      </c>
      <c r="CE34" s="62"/>
      <c r="CF34" s="62"/>
      <c r="CG34" s="62"/>
      <c r="CH34" s="62"/>
      <c r="CI34" s="62"/>
      <c r="CJ34" s="62"/>
      <c r="CK34" s="62"/>
      <c r="CL34" s="62"/>
      <c r="CM34" s="63"/>
      <c r="CN34" s="64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6"/>
      <c r="DE34" s="6">
        <f t="shared" si="0"/>
        <v>0.12539219537213953</v>
      </c>
    </row>
    <row r="35" spans="1:109" s="5" customFormat="1" ht="13.5">
      <c r="A35" s="51" t="s">
        <v>129</v>
      </c>
      <c r="B35" s="52"/>
      <c r="C35" s="52"/>
      <c r="D35" s="52"/>
      <c r="E35" s="52"/>
      <c r="F35" s="52"/>
      <c r="G35" s="52"/>
      <c r="H35" s="52"/>
      <c r="I35" s="53"/>
      <c r="J35" s="7"/>
      <c r="K35" s="54" t="s">
        <v>141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8"/>
      <c r="BI35" s="55" t="s">
        <v>5</v>
      </c>
      <c r="BJ35" s="56"/>
      <c r="BK35" s="56"/>
      <c r="BL35" s="56"/>
      <c r="BM35" s="56"/>
      <c r="BN35" s="56"/>
      <c r="BO35" s="56"/>
      <c r="BP35" s="56"/>
      <c r="BQ35" s="56"/>
      <c r="BR35" s="56"/>
      <c r="BS35" s="57"/>
      <c r="BT35" s="61">
        <f>'[8]Смета'!$F$41</f>
        <v>0</v>
      </c>
      <c r="BU35" s="62"/>
      <c r="BV35" s="62"/>
      <c r="BW35" s="62"/>
      <c r="BX35" s="62"/>
      <c r="BY35" s="62"/>
      <c r="BZ35" s="62"/>
      <c r="CA35" s="62"/>
      <c r="CB35" s="62"/>
      <c r="CC35" s="63"/>
      <c r="CD35" s="61">
        <f>'[8]Смета'!$G$41</f>
        <v>0</v>
      </c>
      <c r="CE35" s="62"/>
      <c r="CF35" s="62"/>
      <c r="CG35" s="62"/>
      <c r="CH35" s="62"/>
      <c r="CI35" s="62"/>
      <c r="CJ35" s="62"/>
      <c r="CK35" s="62"/>
      <c r="CL35" s="62"/>
      <c r="CM35" s="63"/>
      <c r="CN35" s="64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6"/>
      <c r="DE35" s="6"/>
    </row>
    <row r="36" spans="1:109" s="5" customFormat="1" ht="27" customHeight="1">
      <c r="A36" s="51" t="s">
        <v>130</v>
      </c>
      <c r="B36" s="52"/>
      <c r="C36" s="52"/>
      <c r="D36" s="52"/>
      <c r="E36" s="52"/>
      <c r="F36" s="52"/>
      <c r="G36" s="52"/>
      <c r="H36" s="52"/>
      <c r="I36" s="53"/>
      <c r="J36" s="7"/>
      <c r="K36" s="54" t="s">
        <v>142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8"/>
      <c r="BI36" s="55" t="s">
        <v>5</v>
      </c>
      <c r="BJ36" s="56"/>
      <c r="BK36" s="56"/>
      <c r="BL36" s="56"/>
      <c r="BM36" s="56"/>
      <c r="BN36" s="56"/>
      <c r="BO36" s="56"/>
      <c r="BP36" s="56"/>
      <c r="BQ36" s="56"/>
      <c r="BR36" s="56"/>
      <c r="BS36" s="57"/>
      <c r="BT36" s="61">
        <f>'[8]Смета'!$F$42</f>
        <v>3343.963381999777</v>
      </c>
      <c r="BU36" s="62"/>
      <c r="BV36" s="62"/>
      <c r="BW36" s="62"/>
      <c r="BX36" s="62"/>
      <c r="BY36" s="62"/>
      <c r="BZ36" s="62"/>
      <c r="CA36" s="62"/>
      <c r="CB36" s="62"/>
      <c r="CC36" s="63"/>
      <c r="CD36" s="61">
        <f>'[8]Смета'!$G$42</f>
        <v>3626.8872600000004</v>
      </c>
      <c r="CE36" s="62"/>
      <c r="CF36" s="62"/>
      <c r="CG36" s="62"/>
      <c r="CH36" s="62"/>
      <c r="CI36" s="62"/>
      <c r="CJ36" s="62"/>
      <c r="CK36" s="62"/>
      <c r="CL36" s="62"/>
      <c r="CM36" s="63"/>
      <c r="CN36" s="64" t="s">
        <v>214</v>
      </c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  <c r="DE36" s="6">
        <f t="shared" si="0"/>
        <v>0.08460734932779901</v>
      </c>
    </row>
    <row r="37" spans="1:109" s="5" customFormat="1" ht="24.75" customHeight="1">
      <c r="A37" s="51" t="s">
        <v>131</v>
      </c>
      <c r="B37" s="52"/>
      <c r="C37" s="52"/>
      <c r="D37" s="52"/>
      <c r="E37" s="52"/>
      <c r="F37" s="52"/>
      <c r="G37" s="52"/>
      <c r="H37" s="52"/>
      <c r="I37" s="53"/>
      <c r="J37" s="7"/>
      <c r="K37" s="54" t="s">
        <v>143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8"/>
      <c r="BI37" s="55" t="s">
        <v>5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7"/>
      <c r="BT37" s="61">
        <f>'[8]Смета'!$F$43</f>
        <v>1586.5267205686478</v>
      </c>
      <c r="BU37" s="62"/>
      <c r="BV37" s="62"/>
      <c r="BW37" s="62"/>
      <c r="BX37" s="62"/>
      <c r="BY37" s="62"/>
      <c r="BZ37" s="62"/>
      <c r="CA37" s="62"/>
      <c r="CB37" s="62"/>
      <c r="CC37" s="63"/>
      <c r="CD37" s="61">
        <f>'[8]Смета'!$G$43</f>
        <v>1170.86444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64" t="s">
        <v>207</v>
      </c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6"/>
      <c r="DE37" s="23">
        <f t="shared" si="0"/>
        <v>-0.26199513388571527</v>
      </c>
    </row>
    <row r="38" spans="1:109" s="5" customFormat="1" ht="38.25" customHeight="1">
      <c r="A38" s="51" t="s">
        <v>132</v>
      </c>
      <c r="B38" s="52"/>
      <c r="C38" s="52"/>
      <c r="D38" s="52"/>
      <c r="E38" s="52"/>
      <c r="F38" s="52"/>
      <c r="G38" s="52"/>
      <c r="H38" s="52"/>
      <c r="I38" s="53"/>
      <c r="J38" s="7"/>
      <c r="K38" s="54" t="s">
        <v>144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8"/>
      <c r="BI38" s="55" t="s">
        <v>5</v>
      </c>
      <c r="BJ38" s="56"/>
      <c r="BK38" s="56"/>
      <c r="BL38" s="56"/>
      <c r="BM38" s="56"/>
      <c r="BN38" s="56"/>
      <c r="BO38" s="56"/>
      <c r="BP38" s="56"/>
      <c r="BQ38" s="56"/>
      <c r="BR38" s="56"/>
      <c r="BS38" s="57"/>
      <c r="BT38" s="61">
        <f>'[8]Смета'!$F$44</f>
        <v>17126.480951773112</v>
      </c>
      <c r="BU38" s="62"/>
      <c r="BV38" s="62"/>
      <c r="BW38" s="62"/>
      <c r="BX38" s="62"/>
      <c r="BY38" s="62"/>
      <c r="BZ38" s="62"/>
      <c r="CA38" s="62"/>
      <c r="CB38" s="62"/>
      <c r="CC38" s="63"/>
      <c r="CD38" s="61">
        <f>'[8]Смета'!$G$44</f>
        <v>31892.984559999997</v>
      </c>
      <c r="CE38" s="62"/>
      <c r="CF38" s="62"/>
      <c r="CG38" s="62"/>
      <c r="CH38" s="62"/>
      <c r="CI38" s="62"/>
      <c r="CJ38" s="62"/>
      <c r="CK38" s="62"/>
      <c r="CL38" s="62"/>
      <c r="CM38" s="63"/>
      <c r="CN38" s="64" t="s">
        <v>208</v>
      </c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  <c r="DE38" s="23">
        <f t="shared" si="0"/>
        <v>0.8622030205626161</v>
      </c>
    </row>
    <row r="39" spans="1:109" s="5" customFormat="1" ht="13.5">
      <c r="A39" s="51" t="s">
        <v>133</v>
      </c>
      <c r="B39" s="52"/>
      <c r="C39" s="52"/>
      <c r="D39" s="52"/>
      <c r="E39" s="52"/>
      <c r="F39" s="52"/>
      <c r="G39" s="52"/>
      <c r="H39" s="52"/>
      <c r="I39" s="53"/>
      <c r="J39" s="7"/>
      <c r="K39" s="54" t="s">
        <v>145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8"/>
      <c r="BI39" s="55" t="s">
        <v>5</v>
      </c>
      <c r="BJ39" s="56"/>
      <c r="BK39" s="56"/>
      <c r="BL39" s="56"/>
      <c r="BM39" s="56"/>
      <c r="BN39" s="56"/>
      <c r="BO39" s="56"/>
      <c r="BP39" s="56"/>
      <c r="BQ39" s="56"/>
      <c r="BR39" s="56"/>
      <c r="BS39" s="57"/>
      <c r="BT39" s="61">
        <f>'[8]Смета'!$F$45</f>
        <v>0</v>
      </c>
      <c r="BU39" s="62"/>
      <c r="BV39" s="62"/>
      <c r="BW39" s="62"/>
      <c r="BX39" s="62"/>
      <c r="BY39" s="62"/>
      <c r="BZ39" s="62"/>
      <c r="CA39" s="62"/>
      <c r="CB39" s="62"/>
      <c r="CC39" s="63"/>
      <c r="CD39" s="61">
        <f>'[8]Смета'!$G$45</f>
        <v>0</v>
      </c>
      <c r="CE39" s="62"/>
      <c r="CF39" s="62"/>
      <c r="CG39" s="62"/>
      <c r="CH39" s="62"/>
      <c r="CI39" s="62"/>
      <c r="CJ39" s="62"/>
      <c r="CK39" s="62"/>
      <c r="CL39" s="62"/>
      <c r="CM39" s="63"/>
      <c r="CN39" s="64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6"/>
      <c r="DE39" s="6"/>
    </row>
    <row r="40" spans="1:109" s="5" customFormat="1" ht="13.5">
      <c r="A40" s="51" t="s">
        <v>134</v>
      </c>
      <c r="B40" s="52"/>
      <c r="C40" s="52"/>
      <c r="D40" s="52"/>
      <c r="E40" s="52"/>
      <c r="F40" s="52"/>
      <c r="G40" s="52"/>
      <c r="H40" s="52"/>
      <c r="I40" s="53"/>
      <c r="J40" s="7"/>
      <c r="K40" s="54" t="s">
        <v>146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8"/>
      <c r="BI40" s="55" t="s">
        <v>5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57"/>
      <c r="BT40" s="61" t="s">
        <v>34</v>
      </c>
      <c r="BU40" s="62"/>
      <c r="BV40" s="62"/>
      <c r="BW40" s="62"/>
      <c r="BX40" s="62"/>
      <c r="BY40" s="62"/>
      <c r="BZ40" s="62"/>
      <c r="CA40" s="62"/>
      <c r="CB40" s="62"/>
      <c r="CC40" s="63"/>
      <c r="CD40" s="61" t="s">
        <v>34</v>
      </c>
      <c r="CE40" s="62"/>
      <c r="CF40" s="62"/>
      <c r="CG40" s="62"/>
      <c r="CH40" s="62"/>
      <c r="CI40" s="62"/>
      <c r="CJ40" s="62"/>
      <c r="CK40" s="62"/>
      <c r="CL40" s="62"/>
      <c r="CM40" s="63"/>
      <c r="CN40" s="64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6"/>
      <c r="DE40" s="6"/>
    </row>
    <row r="41" spans="1:109" s="5" customFormat="1" ht="13.5">
      <c r="A41" s="51" t="s">
        <v>135</v>
      </c>
      <c r="B41" s="52"/>
      <c r="C41" s="52"/>
      <c r="D41" s="52"/>
      <c r="E41" s="52"/>
      <c r="F41" s="52"/>
      <c r="G41" s="52"/>
      <c r="H41" s="52"/>
      <c r="I41" s="53"/>
      <c r="J41" s="7"/>
      <c r="K41" s="54" t="s">
        <v>147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8"/>
      <c r="BI41" s="55" t="s">
        <v>5</v>
      </c>
      <c r="BJ41" s="56"/>
      <c r="BK41" s="56"/>
      <c r="BL41" s="56"/>
      <c r="BM41" s="56"/>
      <c r="BN41" s="56"/>
      <c r="BO41" s="56"/>
      <c r="BP41" s="56"/>
      <c r="BQ41" s="56"/>
      <c r="BR41" s="56"/>
      <c r="BS41" s="57"/>
      <c r="BT41" s="61" t="s">
        <v>34</v>
      </c>
      <c r="BU41" s="62"/>
      <c r="BV41" s="62"/>
      <c r="BW41" s="62"/>
      <c r="BX41" s="62"/>
      <c r="BY41" s="62"/>
      <c r="BZ41" s="62"/>
      <c r="CA41" s="62"/>
      <c r="CB41" s="62"/>
      <c r="CC41" s="63"/>
      <c r="CD41" s="61" t="s">
        <v>34</v>
      </c>
      <c r="CE41" s="62"/>
      <c r="CF41" s="62"/>
      <c r="CG41" s="62"/>
      <c r="CH41" s="62"/>
      <c r="CI41" s="62"/>
      <c r="CJ41" s="62"/>
      <c r="CK41" s="62"/>
      <c r="CL41" s="62"/>
      <c r="CM41" s="63"/>
      <c r="CN41" s="64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6"/>
      <c r="DE41" s="6"/>
    </row>
    <row r="42" spans="1:109" s="5" customFormat="1" ht="42" customHeight="1">
      <c r="A42" s="51" t="s">
        <v>136</v>
      </c>
      <c r="B42" s="52"/>
      <c r="C42" s="52"/>
      <c r="D42" s="52"/>
      <c r="E42" s="52"/>
      <c r="F42" s="52"/>
      <c r="G42" s="52"/>
      <c r="H42" s="52"/>
      <c r="I42" s="53"/>
      <c r="J42" s="7"/>
      <c r="K42" s="54" t="s">
        <v>148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8"/>
      <c r="BI42" s="55" t="s">
        <v>5</v>
      </c>
      <c r="BJ42" s="56"/>
      <c r="BK42" s="56"/>
      <c r="BL42" s="56"/>
      <c r="BM42" s="56"/>
      <c r="BN42" s="56"/>
      <c r="BO42" s="56"/>
      <c r="BP42" s="56"/>
      <c r="BQ42" s="56"/>
      <c r="BR42" s="56"/>
      <c r="BS42" s="57"/>
      <c r="BT42" s="61">
        <f>'[8]Смета'!$F$46</f>
        <v>15874.620066111262</v>
      </c>
      <c r="BU42" s="62"/>
      <c r="BV42" s="62"/>
      <c r="BW42" s="62"/>
      <c r="BX42" s="62"/>
      <c r="BY42" s="62"/>
      <c r="BZ42" s="62"/>
      <c r="CA42" s="62"/>
      <c r="CB42" s="62"/>
      <c r="CC42" s="63"/>
      <c r="CD42" s="61">
        <f>'[8]Смета'!$G$46</f>
        <v>20288.538000000008</v>
      </c>
      <c r="CE42" s="62"/>
      <c r="CF42" s="62"/>
      <c r="CG42" s="62"/>
      <c r="CH42" s="62"/>
      <c r="CI42" s="62"/>
      <c r="CJ42" s="62"/>
      <c r="CK42" s="62"/>
      <c r="CL42" s="62"/>
      <c r="CM42" s="63"/>
      <c r="CN42" s="64" t="s">
        <v>209</v>
      </c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6"/>
      <c r="DE42" s="23">
        <f t="shared" si="0"/>
        <v>0.27804872907235545</v>
      </c>
    </row>
    <row r="43" spans="1:109" s="5" customFormat="1" ht="24.75" customHeight="1">
      <c r="A43" s="51" t="s">
        <v>178</v>
      </c>
      <c r="B43" s="52"/>
      <c r="C43" s="52"/>
      <c r="D43" s="52"/>
      <c r="E43" s="52"/>
      <c r="F43" s="52"/>
      <c r="G43" s="52"/>
      <c r="H43" s="52"/>
      <c r="I43" s="53"/>
      <c r="J43" s="7"/>
      <c r="K43" s="54" t="s">
        <v>179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8"/>
      <c r="BI43" s="55" t="s">
        <v>5</v>
      </c>
      <c r="BJ43" s="56"/>
      <c r="BK43" s="56"/>
      <c r="BL43" s="56"/>
      <c r="BM43" s="56"/>
      <c r="BN43" s="56"/>
      <c r="BO43" s="56"/>
      <c r="BP43" s="56"/>
      <c r="BQ43" s="56"/>
      <c r="BR43" s="56"/>
      <c r="BS43" s="57"/>
      <c r="BT43" s="61">
        <f>'[8]Смета'!$F$47</f>
        <v>4149.986672201396</v>
      </c>
      <c r="BU43" s="62"/>
      <c r="BV43" s="62"/>
      <c r="BW43" s="62"/>
      <c r="BX43" s="62"/>
      <c r="BY43" s="62"/>
      <c r="BZ43" s="62"/>
      <c r="CA43" s="62"/>
      <c r="CB43" s="62"/>
      <c r="CC43" s="63"/>
      <c r="CD43" s="61">
        <f>'[8]Смета'!$G$47</f>
        <v>3717.3078600000003</v>
      </c>
      <c r="CE43" s="62"/>
      <c r="CF43" s="62"/>
      <c r="CG43" s="62"/>
      <c r="CH43" s="62"/>
      <c r="CI43" s="62"/>
      <c r="CJ43" s="62"/>
      <c r="CK43" s="62"/>
      <c r="CL43" s="62"/>
      <c r="CM43" s="63"/>
      <c r="CN43" s="64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6"/>
      <c r="DE43" s="6">
        <f t="shared" si="0"/>
        <v>-0.10426028958109335</v>
      </c>
    </row>
    <row r="44" spans="1:109" s="5" customFormat="1" ht="45" customHeight="1">
      <c r="A44" s="51" t="s">
        <v>102</v>
      </c>
      <c r="B44" s="52"/>
      <c r="C44" s="52"/>
      <c r="D44" s="52"/>
      <c r="E44" s="52"/>
      <c r="F44" s="52"/>
      <c r="G44" s="52"/>
      <c r="H44" s="52"/>
      <c r="I44" s="53"/>
      <c r="J44" s="7"/>
      <c r="K44" s="54" t="s">
        <v>103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8"/>
      <c r="BI44" s="55" t="s">
        <v>5</v>
      </c>
      <c r="BJ44" s="56"/>
      <c r="BK44" s="56"/>
      <c r="BL44" s="56"/>
      <c r="BM44" s="56"/>
      <c r="BN44" s="56"/>
      <c r="BO44" s="56"/>
      <c r="BP44" s="56"/>
      <c r="BQ44" s="56"/>
      <c r="BR44" s="56"/>
      <c r="BS44" s="57"/>
      <c r="BT44" s="61">
        <v>0</v>
      </c>
      <c r="BU44" s="62"/>
      <c r="BV44" s="62"/>
      <c r="BW44" s="62"/>
      <c r="BX44" s="62"/>
      <c r="BY44" s="62"/>
      <c r="BZ44" s="62"/>
      <c r="CA44" s="62"/>
      <c r="CB44" s="62"/>
      <c r="CC44" s="63"/>
      <c r="CD44" s="61">
        <v>0</v>
      </c>
      <c r="CE44" s="62"/>
      <c r="CF44" s="62"/>
      <c r="CG44" s="62"/>
      <c r="CH44" s="62"/>
      <c r="CI44" s="62"/>
      <c r="CJ44" s="62"/>
      <c r="CK44" s="62"/>
      <c r="CL44" s="62"/>
      <c r="CM44" s="63"/>
      <c r="CN44" s="64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6"/>
      <c r="DE44" s="6"/>
    </row>
    <row r="45" spans="1:109" s="5" customFormat="1" ht="30" customHeight="1">
      <c r="A45" s="51" t="s">
        <v>104</v>
      </c>
      <c r="B45" s="52"/>
      <c r="C45" s="52"/>
      <c r="D45" s="52"/>
      <c r="E45" s="52"/>
      <c r="F45" s="52"/>
      <c r="G45" s="52"/>
      <c r="H45" s="52"/>
      <c r="I45" s="53"/>
      <c r="J45" s="7"/>
      <c r="K45" s="54" t="s">
        <v>105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8"/>
      <c r="BI45" s="55" t="s">
        <v>5</v>
      </c>
      <c r="BJ45" s="56"/>
      <c r="BK45" s="56"/>
      <c r="BL45" s="56"/>
      <c r="BM45" s="56"/>
      <c r="BN45" s="56"/>
      <c r="BO45" s="56"/>
      <c r="BP45" s="56"/>
      <c r="BQ45" s="56"/>
      <c r="BR45" s="56"/>
      <c r="BS45" s="57"/>
      <c r="BT45" s="61">
        <f>'[8]Смета'!$F$48</f>
        <v>5649.208280873581</v>
      </c>
      <c r="BU45" s="62"/>
      <c r="BV45" s="62"/>
      <c r="BW45" s="62"/>
      <c r="BX45" s="62"/>
      <c r="BY45" s="62"/>
      <c r="BZ45" s="62"/>
      <c r="CA45" s="62"/>
      <c r="CB45" s="62"/>
      <c r="CC45" s="63"/>
      <c r="CD45" s="61">
        <f>'[8]Смета'!$G$48</f>
        <v>6083.4490302181875</v>
      </c>
      <c r="CE45" s="62"/>
      <c r="CF45" s="62"/>
      <c r="CG45" s="62"/>
      <c r="CH45" s="62"/>
      <c r="CI45" s="62"/>
      <c r="CJ45" s="62"/>
      <c r="CK45" s="62"/>
      <c r="CL45" s="62"/>
      <c r="CM45" s="63"/>
      <c r="CN45" s="64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6"/>
      <c r="DE45" s="6">
        <f t="shared" si="0"/>
        <v>0.07686754103487514</v>
      </c>
    </row>
    <row r="46" spans="1:109" s="5" customFormat="1" ht="30" customHeight="1">
      <c r="A46" s="51" t="s">
        <v>47</v>
      </c>
      <c r="B46" s="52"/>
      <c r="C46" s="52"/>
      <c r="D46" s="52"/>
      <c r="E46" s="52"/>
      <c r="F46" s="52"/>
      <c r="G46" s="52"/>
      <c r="H46" s="52"/>
      <c r="I46" s="53"/>
      <c r="J46" s="7"/>
      <c r="K46" s="54" t="s">
        <v>48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8"/>
      <c r="BI46" s="55" t="s">
        <v>5</v>
      </c>
      <c r="BJ46" s="56"/>
      <c r="BK46" s="56"/>
      <c r="BL46" s="56"/>
      <c r="BM46" s="56"/>
      <c r="BN46" s="56"/>
      <c r="BO46" s="56"/>
      <c r="BP46" s="56"/>
      <c r="BQ46" s="56"/>
      <c r="BR46" s="56"/>
      <c r="BS46" s="57"/>
      <c r="BT46" s="61">
        <f>BT47+BT48+BT49+BT50+BT51+BT52+BT53+BT54+BT55+BT56+BT58+BT59</f>
        <v>610936.0984068307</v>
      </c>
      <c r="BU46" s="62"/>
      <c r="BV46" s="62"/>
      <c r="BW46" s="62"/>
      <c r="BX46" s="62"/>
      <c r="BY46" s="62"/>
      <c r="BZ46" s="62"/>
      <c r="CA46" s="62"/>
      <c r="CB46" s="62"/>
      <c r="CC46" s="63"/>
      <c r="CD46" s="61">
        <f>CD47+CD48+CD49+CD50+CD51+CD52+CD53+CD54+CD55+CD56+CD58+CD59</f>
        <v>541714.1555521702</v>
      </c>
      <c r="CE46" s="62"/>
      <c r="CF46" s="62"/>
      <c r="CG46" s="62"/>
      <c r="CH46" s="62"/>
      <c r="CI46" s="62"/>
      <c r="CJ46" s="62"/>
      <c r="CK46" s="62"/>
      <c r="CL46" s="62"/>
      <c r="CM46" s="63"/>
      <c r="CN46" s="64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6"/>
      <c r="DE46" s="6">
        <f t="shared" si="0"/>
        <v>-0.11330471883258175</v>
      </c>
    </row>
    <row r="47" spans="1:109" s="5" customFormat="1" ht="15" customHeight="1">
      <c r="A47" s="51" t="s">
        <v>49</v>
      </c>
      <c r="B47" s="52"/>
      <c r="C47" s="52"/>
      <c r="D47" s="52"/>
      <c r="E47" s="52"/>
      <c r="F47" s="52"/>
      <c r="G47" s="52"/>
      <c r="H47" s="52"/>
      <c r="I47" s="53"/>
      <c r="J47" s="7"/>
      <c r="K47" s="54" t="s">
        <v>50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8"/>
      <c r="BI47" s="55" t="s">
        <v>5</v>
      </c>
      <c r="BJ47" s="56"/>
      <c r="BK47" s="56"/>
      <c r="BL47" s="56"/>
      <c r="BM47" s="56"/>
      <c r="BN47" s="56"/>
      <c r="BO47" s="56"/>
      <c r="BP47" s="56"/>
      <c r="BQ47" s="56"/>
      <c r="BR47" s="56"/>
      <c r="BS47" s="57"/>
      <c r="BT47" s="61">
        <f>'[8]Смета'!$F$52</f>
        <v>13046.541167909394</v>
      </c>
      <c r="BU47" s="62"/>
      <c r="BV47" s="62"/>
      <c r="BW47" s="62"/>
      <c r="BX47" s="62"/>
      <c r="BY47" s="62"/>
      <c r="BZ47" s="62"/>
      <c r="CA47" s="62"/>
      <c r="CB47" s="62"/>
      <c r="CC47" s="63"/>
      <c r="CD47" s="61">
        <f>'[8]Смета'!$G$52</f>
        <v>12493.092789999999</v>
      </c>
      <c r="CE47" s="62"/>
      <c r="CF47" s="62"/>
      <c r="CG47" s="62"/>
      <c r="CH47" s="62"/>
      <c r="CI47" s="62"/>
      <c r="CJ47" s="62"/>
      <c r="CK47" s="62"/>
      <c r="CL47" s="62"/>
      <c r="CM47" s="63"/>
      <c r="CN47" s="64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6"/>
      <c r="DE47" s="6">
        <f t="shared" si="0"/>
        <v>-0.04242108086629992</v>
      </c>
    </row>
    <row r="48" spans="1:109" s="5" customFormat="1" ht="45" customHeight="1">
      <c r="A48" s="51" t="s">
        <v>51</v>
      </c>
      <c r="B48" s="52"/>
      <c r="C48" s="52"/>
      <c r="D48" s="52"/>
      <c r="E48" s="52"/>
      <c r="F48" s="52"/>
      <c r="G48" s="52"/>
      <c r="H48" s="52"/>
      <c r="I48" s="53"/>
      <c r="J48" s="7"/>
      <c r="K48" s="54" t="s">
        <v>52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8"/>
      <c r="BI48" s="55" t="s">
        <v>5</v>
      </c>
      <c r="BJ48" s="56"/>
      <c r="BK48" s="56"/>
      <c r="BL48" s="56"/>
      <c r="BM48" s="56"/>
      <c r="BN48" s="56"/>
      <c r="BO48" s="56"/>
      <c r="BP48" s="56"/>
      <c r="BQ48" s="56"/>
      <c r="BR48" s="56"/>
      <c r="BS48" s="57"/>
      <c r="BT48" s="61"/>
      <c r="BU48" s="62"/>
      <c r="BV48" s="62"/>
      <c r="BW48" s="62"/>
      <c r="BX48" s="62"/>
      <c r="BY48" s="62"/>
      <c r="BZ48" s="62"/>
      <c r="CA48" s="62"/>
      <c r="CB48" s="62"/>
      <c r="CC48" s="63"/>
      <c r="CD48" s="61"/>
      <c r="CE48" s="62"/>
      <c r="CF48" s="62"/>
      <c r="CG48" s="62"/>
      <c r="CH48" s="62"/>
      <c r="CI48" s="62"/>
      <c r="CJ48" s="62"/>
      <c r="CK48" s="62"/>
      <c r="CL48" s="62"/>
      <c r="CM48" s="63"/>
      <c r="CN48" s="64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6"/>
      <c r="DE48" s="6"/>
    </row>
    <row r="49" spans="1:109" s="5" customFormat="1" ht="15" customHeight="1">
      <c r="A49" s="51" t="s">
        <v>53</v>
      </c>
      <c r="B49" s="52"/>
      <c r="C49" s="52"/>
      <c r="D49" s="52"/>
      <c r="E49" s="52"/>
      <c r="F49" s="52"/>
      <c r="G49" s="52"/>
      <c r="H49" s="52"/>
      <c r="I49" s="53"/>
      <c r="J49" s="7"/>
      <c r="K49" s="54" t="s">
        <v>54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8"/>
      <c r="BI49" s="55" t="s">
        <v>5</v>
      </c>
      <c r="BJ49" s="56"/>
      <c r="BK49" s="56"/>
      <c r="BL49" s="56"/>
      <c r="BM49" s="56"/>
      <c r="BN49" s="56"/>
      <c r="BO49" s="56"/>
      <c r="BP49" s="56"/>
      <c r="BQ49" s="56"/>
      <c r="BR49" s="56"/>
      <c r="BS49" s="57"/>
      <c r="BT49" s="61">
        <f>'[8]Смета'!$F$55</f>
        <v>360947.379266513</v>
      </c>
      <c r="BU49" s="62"/>
      <c r="BV49" s="62"/>
      <c r="BW49" s="62"/>
      <c r="BX49" s="62"/>
      <c r="BY49" s="62"/>
      <c r="BZ49" s="62"/>
      <c r="CA49" s="62"/>
      <c r="CB49" s="62"/>
      <c r="CC49" s="63"/>
      <c r="CD49" s="61">
        <f>'[8]Смета'!$G$55</f>
        <v>368396.12737</v>
      </c>
      <c r="CE49" s="62"/>
      <c r="CF49" s="62"/>
      <c r="CG49" s="62"/>
      <c r="CH49" s="62"/>
      <c r="CI49" s="62"/>
      <c r="CJ49" s="62"/>
      <c r="CK49" s="62"/>
      <c r="CL49" s="62"/>
      <c r="CM49" s="63"/>
      <c r="CN49" s="64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6"/>
      <c r="DE49" s="6">
        <f t="shared" si="0"/>
        <v>0.02063665933417691</v>
      </c>
    </row>
    <row r="50" spans="1:109" s="5" customFormat="1" ht="15" customHeight="1">
      <c r="A50" s="51" t="s">
        <v>55</v>
      </c>
      <c r="B50" s="52"/>
      <c r="C50" s="52"/>
      <c r="D50" s="52"/>
      <c r="E50" s="52"/>
      <c r="F50" s="52"/>
      <c r="G50" s="52"/>
      <c r="H50" s="52"/>
      <c r="I50" s="53"/>
      <c r="J50" s="7"/>
      <c r="K50" s="54" t="s">
        <v>22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8"/>
      <c r="BI50" s="55" t="s">
        <v>5</v>
      </c>
      <c r="BJ50" s="56"/>
      <c r="BK50" s="56"/>
      <c r="BL50" s="56"/>
      <c r="BM50" s="56"/>
      <c r="BN50" s="56"/>
      <c r="BO50" s="56"/>
      <c r="BP50" s="56"/>
      <c r="BQ50" s="56"/>
      <c r="BR50" s="56"/>
      <c r="BS50" s="57"/>
      <c r="BT50" s="61">
        <f>'[8]Смета'!$F$60</f>
        <v>113705.28076915516</v>
      </c>
      <c r="BU50" s="62"/>
      <c r="BV50" s="62"/>
      <c r="BW50" s="62"/>
      <c r="BX50" s="62"/>
      <c r="BY50" s="62"/>
      <c r="BZ50" s="62"/>
      <c r="CA50" s="62"/>
      <c r="CB50" s="62"/>
      <c r="CC50" s="63"/>
      <c r="CD50" s="61">
        <f>'[8]Смета'!$G$60</f>
        <v>107748.81588</v>
      </c>
      <c r="CE50" s="62"/>
      <c r="CF50" s="62"/>
      <c r="CG50" s="62"/>
      <c r="CH50" s="62"/>
      <c r="CI50" s="62"/>
      <c r="CJ50" s="62"/>
      <c r="CK50" s="62"/>
      <c r="CL50" s="62"/>
      <c r="CM50" s="63"/>
      <c r="CN50" s="64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6"/>
      <c r="DE50" s="6">
        <f t="shared" si="0"/>
        <v>-0.05238512097998327</v>
      </c>
    </row>
    <row r="51" spans="1:109" s="5" customFormat="1" ht="45" customHeight="1">
      <c r="A51" s="51" t="s">
        <v>56</v>
      </c>
      <c r="B51" s="52"/>
      <c r="C51" s="52"/>
      <c r="D51" s="52"/>
      <c r="E51" s="52"/>
      <c r="F51" s="52"/>
      <c r="G51" s="52"/>
      <c r="H51" s="52"/>
      <c r="I51" s="53"/>
      <c r="J51" s="7"/>
      <c r="K51" s="54" t="s">
        <v>106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8"/>
      <c r="BI51" s="55" t="s">
        <v>5</v>
      </c>
      <c r="BJ51" s="56"/>
      <c r="BK51" s="56"/>
      <c r="BL51" s="56"/>
      <c r="BM51" s="56"/>
      <c r="BN51" s="56"/>
      <c r="BO51" s="56"/>
      <c r="BP51" s="56"/>
      <c r="BQ51" s="56"/>
      <c r="BR51" s="56"/>
      <c r="BS51" s="57"/>
      <c r="BT51" s="61">
        <v>0</v>
      </c>
      <c r="BU51" s="62"/>
      <c r="BV51" s="62"/>
      <c r="BW51" s="62"/>
      <c r="BX51" s="62"/>
      <c r="BY51" s="62"/>
      <c r="BZ51" s="62"/>
      <c r="CA51" s="62"/>
      <c r="CB51" s="62"/>
      <c r="CC51" s="63"/>
      <c r="CD51" s="61">
        <v>0</v>
      </c>
      <c r="CE51" s="62"/>
      <c r="CF51" s="62"/>
      <c r="CG51" s="62"/>
      <c r="CH51" s="62"/>
      <c r="CI51" s="62"/>
      <c r="CJ51" s="62"/>
      <c r="CK51" s="62"/>
      <c r="CL51" s="62"/>
      <c r="CM51" s="63"/>
      <c r="CN51" s="64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6"/>
      <c r="DE51" s="6"/>
    </row>
    <row r="52" spans="1:109" s="5" customFormat="1" ht="26.25" customHeight="1">
      <c r="A52" s="51" t="s">
        <v>57</v>
      </c>
      <c r="B52" s="52"/>
      <c r="C52" s="52"/>
      <c r="D52" s="52"/>
      <c r="E52" s="52"/>
      <c r="F52" s="52"/>
      <c r="G52" s="52"/>
      <c r="H52" s="52"/>
      <c r="I52" s="53"/>
      <c r="J52" s="7"/>
      <c r="K52" s="54" t="s">
        <v>107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8"/>
      <c r="BI52" s="55" t="s">
        <v>5</v>
      </c>
      <c r="BJ52" s="56"/>
      <c r="BK52" s="56"/>
      <c r="BL52" s="56"/>
      <c r="BM52" s="56"/>
      <c r="BN52" s="56"/>
      <c r="BO52" s="56"/>
      <c r="BP52" s="56"/>
      <c r="BQ52" s="56"/>
      <c r="BR52" s="56"/>
      <c r="BS52" s="57"/>
      <c r="BT52" s="61">
        <f>'[8]Смета'!$F$70</f>
        <v>2509.2326146985956</v>
      </c>
      <c r="BU52" s="62"/>
      <c r="BV52" s="62"/>
      <c r="BW52" s="62"/>
      <c r="BX52" s="62"/>
      <c r="BY52" s="62"/>
      <c r="BZ52" s="62"/>
      <c r="CA52" s="62"/>
      <c r="CB52" s="62"/>
      <c r="CC52" s="63"/>
      <c r="CD52" s="61">
        <f>'[8]Смета'!$G$70</f>
        <v>5473.78433</v>
      </c>
      <c r="CE52" s="62"/>
      <c r="CF52" s="62"/>
      <c r="CG52" s="62"/>
      <c r="CH52" s="62"/>
      <c r="CI52" s="62"/>
      <c r="CJ52" s="62"/>
      <c r="CK52" s="62"/>
      <c r="CL52" s="62"/>
      <c r="CM52" s="63"/>
      <c r="CN52" s="64" t="s">
        <v>210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6"/>
      <c r="DE52" s="23">
        <f t="shared" si="0"/>
        <v>1.1814575093339847</v>
      </c>
    </row>
    <row r="53" spans="1:109" s="5" customFormat="1" ht="15" customHeight="1">
      <c r="A53" s="51" t="s">
        <v>58</v>
      </c>
      <c r="B53" s="52"/>
      <c r="C53" s="52"/>
      <c r="D53" s="52"/>
      <c r="E53" s="52"/>
      <c r="F53" s="52"/>
      <c r="G53" s="52"/>
      <c r="H53" s="52"/>
      <c r="I53" s="53"/>
      <c r="J53" s="7"/>
      <c r="K53" s="54" t="s">
        <v>108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8"/>
      <c r="BI53" s="55" t="s">
        <v>5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7"/>
      <c r="BT53" s="61">
        <v>0</v>
      </c>
      <c r="BU53" s="62"/>
      <c r="BV53" s="62"/>
      <c r="BW53" s="62"/>
      <c r="BX53" s="62"/>
      <c r="BY53" s="62"/>
      <c r="BZ53" s="62"/>
      <c r="CA53" s="62"/>
      <c r="CB53" s="62"/>
      <c r="CC53" s="63"/>
      <c r="CD53" s="61">
        <v>0</v>
      </c>
      <c r="CE53" s="62"/>
      <c r="CF53" s="62"/>
      <c r="CG53" s="62"/>
      <c r="CH53" s="62"/>
      <c r="CI53" s="62"/>
      <c r="CJ53" s="62"/>
      <c r="CK53" s="62"/>
      <c r="CL53" s="62"/>
      <c r="CM53" s="63"/>
      <c r="CN53" s="64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6"/>
      <c r="DE53" s="6"/>
    </row>
    <row r="54" spans="1:109" s="5" customFormat="1" ht="15" customHeight="1">
      <c r="A54" s="51" t="s">
        <v>62</v>
      </c>
      <c r="B54" s="52"/>
      <c r="C54" s="52"/>
      <c r="D54" s="52"/>
      <c r="E54" s="52"/>
      <c r="F54" s="52"/>
      <c r="G54" s="52"/>
      <c r="H54" s="52"/>
      <c r="I54" s="53"/>
      <c r="J54" s="7"/>
      <c r="K54" s="54" t="s">
        <v>23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8"/>
      <c r="BI54" s="55" t="s">
        <v>5</v>
      </c>
      <c r="BJ54" s="56"/>
      <c r="BK54" s="56"/>
      <c r="BL54" s="56"/>
      <c r="BM54" s="56"/>
      <c r="BN54" s="56"/>
      <c r="BO54" s="56"/>
      <c r="BP54" s="56"/>
      <c r="BQ54" s="56"/>
      <c r="BR54" s="56"/>
      <c r="BS54" s="57"/>
      <c r="BT54" s="61">
        <f>'[8]Смета'!$F$65</f>
        <v>597.6771252899916</v>
      </c>
      <c r="BU54" s="62"/>
      <c r="BV54" s="62"/>
      <c r="BW54" s="62"/>
      <c r="BX54" s="62"/>
      <c r="BY54" s="62"/>
      <c r="BZ54" s="62"/>
      <c r="CA54" s="62"/>
      <c r="CB54" s="62"/>
      <c r="CC54" s="63"/>
      <c r="CD54" s="61">
        <f>'[8]Смета'!$G$65</f>
        <v>0</v>
      </c>
      <c r="CE54" s="62"/>
      <c r="CF54" s="62"/>
      <c r="CG54" s="62"/>
      <c r="CH54" s="62"/>
      <c r="CI54" s="62"/>
      <c r="CJ54" s="62"/>
      <c r="CK54" s="62"/>
      <c r="CL54" s="62"/>
      <c r="CM54" s="63"/>
      <c r="CN54" s="64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6"/>
      <c r="DE54" s="6"/>
    </row>
    <row r="55" spans="1:109" s="5" customFormat="1" ht="15" customHeight="1">
      <c r="A55" s="51" t="s">
        <v>109</v>
      </c>
      <c r="B55" s="52"/>
      <c r="C55" s="52"/>
      <c r="D55" s="52"/>
      <c r="E55" s="52"/>
      <c r="F55" s="52"/>
      <c r="G55" s="52"/>
      <c r="H55" s="52"/>
      <c r="I55" s="53"/>
      <c r="J55" s="7"/>
      <c r="K55" s="54" t="s">
        <v>24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8"/>
      <c r="BI55" s="55" t="s">
        <v>5</v>
      </c>
      <c r="BJ55" s="56"/>
      <c r="BK55" s="56"/>
      <c r="BL55" s="56"/>
      <c r="BM55" s="56"/>
      <c r="BN55" s="56"/>
      <c r="BO55" s="56"/>
      <c r="BP55" s="56"/>
      <c r="BQ55" s="56"/>
      <c r="BR55" s="56"/>
      <c r="BS55" s="57"/>
      <c r="BT55" s="61">
        <f>'[8]Смета'!$F$59</f>
        <v>0</v>
      </c>
      <c r="BU55" s="62"/>
      <c r="BV55" s="62"/>
      <c r="BW55" s="62"/>
      <c r="BX55" s="62"/>
      <c r="BY55" s="62"/>
      <c r="BZ55" s="62"/>
      <c r="CA55" s="62"/>
      <c r="CB55" s="62"/>
      <c r="CC55" s="63"/>
      <c r="CD55" s="61">
        <f>'[8]Смета'!$G$59+'[8]Смета'!$G$58</f>
        <v>3.51422</v>
      </c>
      <c r="CE55" s="62"/>
      <c r="CF55" s="62"/>
      <c r="CG55" s="62"/>
      <c r="CH55" s="62"/>
      <c r="CI55" s="62"/>
      <c r="CJ55" s="62"/>
      <c r="CK55" s="62"/>
      <c r="CL55" s="62"/>
      <c r="CM55" s="63"/>
      <c r="CN55" s="64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6"/>
      <c r="DE55" s="6"/>
    </row>
    <row r="56" spans="1:109" s="5" customFormat="1" ht="72.75" customHeight="1">
      <c r="A56" s="51" t="s">
        <v>110</v>
      </c>
      <c r="B56" s="52"/>
      <c r="C56" s="52"/>
      <c r="D56" s="52"/>
      <c r="E56" s="52"/>
      <c r="F56" s="52"/>
      <c r="G56" s="52"/>
      <c r="H56" s="52"/>
      <c r="I56" s="53"/>
      <c r="J56" s="7"/>
      <c r="K56" s="54" t="s">
        <v>59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8"/>
      <c r="BI56" s="55" t="s">
        <v>5</v>
      </c>
      <c r="BJ56" s="56"/>
      <c r="BK56" s="56"/>
      <c r="BL56" s="56"/>
      <c r="BM56" s="56"/>
      <c r="BN56" s="56"/>
      <c r="BO56" s="56"/>
      <c r="BP56" s="56"/>
      <c r="BQ56" s="56"/>
      <c r="BR56" s="56"/>
      <c r="BS56" s="57"/>
      <c r="BT56" s="61">
        <f>'[8]Смета'!$F$67</f>
        <v>66.65241</v>
      </c>
      <c r="BU56" s="62"/>
      <c r="BV56" s="62"/>
      <c r="BW56" s="62"/>
      <c r="BX56" s="62"/>
      <c r="BY56" s="62"/>
      <c r="BZ56" s="62"/>
      <c r="CA56" s="62"/>
      <c r="CB56" s="62"/>
      <c r="CC56" s="63"/>
      <c r="CD56" s="61">
        <f>'[8]Смета'!$G$67</f>
        <v>0</v>
      </c>
      <c r="CE56" s="62"/>
      <c r="CF56" s="62"/>
      <c r="CG56" s="62"/>
      <c r="CH56" s="62"/>
      <c r="CI56" s="62"/>
      <c r="CJ56" s="62"/>
      <c r="CK56" s="62"/>
      <c r="CL56" s="62"/>
      <c r="CM56" s="63"/>
      <c r="CN56" s="64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6"/>
      <c r="DE56" s="6">
        <f t="shared" si="0"/>
        <v>-1</v>
      </c>
    </row>
    <row r="57" spans="1:109" s="5" customFormat="1" ht="45.75" customHeight="1">
      <c r="A57" s="67" t="s">
        <v>111</v>
      </c>
      <c r="B57" s="68"/>
      <c r="C57" s="68"/>
      <c r="D57" s="68"/>
      <c r="E57" s="68"/>
      <c r="F57" s="68"/>
      <c r="G57" s="68"/>
      <c r="H57" s="68"/>
      <c r="I57" s="69"/>
      <c r="J57" s="20"/>
      <c r="K57" s="70" t="s">
        <v>60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16"/>
      <c r="BI57" s="71" t="s">
        <v>61</v>
      </c>
      <c r="BJ57" s="72"/>
      <c r="BK57" s="72"/>
      <c r="BL57" s="72"/>
      <c r="BM57" s="72"/>
      <c r="BN57" s="72"/>
      <c r="BO57" s="72"/>
      <c r="BP57" s="72"/>
      <c r="BQ57" s="72"/>
      <c r="BR57" s="72"/>
      <c r="BS57" s="73"/>
      <c r="BT57" s="74">
        <v>11</v>
      </c>
      <c r="BU57" s="75"/>
      <c r="BV57" s="75"/>
      <c r="BW57" s="75"/>
      <c r="BX57" s="75"/>
      <c r="BY57" s="75"/>
      <c r="BZ57" s="75"/>
      <c r="CA57" s="75"/>
      <c r="CB57" s="75"/>
      <c r="CC57" s="76"/>
      <c r="CD57" s="74">
        <v>11</v>
      </c>
      <c r="CE57" s="75"/>
      <c r="CF57" s="75"/>
      <c r="CG57" s="75"/>
      <c r="CH57" s="75"/>
      <c r="CI57" s="75"/>
      <c r="CJ57" s="75"/>
      <c r="CK57" s="75"/>
      <c r="CL57" s="75"/>
      <c r="CM57" s="76"/>
      <c r="CN57" s="77" t="s">
        <v>183</v>
      </c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9"/>
      <c r="DE57" s="23">
        <f>CD57/BT57-1</f>
        <v>0</v>
      </c>
    </row>
    <row r="58" spans="1:109" s="5" customFormat="1" ht="111.75" customHeight="1">
      <c r="A58" s="51" t="s">
        <v>112</v>
      </c>
      <c r="B58" s="52"/>
      <c r="C58" s="52"/>
      <c r="D58" s="52"/>
      <c r="E58" s="52"/>
      <c r="F58" s="52"/>
      <c r="G58" s="52"/>
      <c r="H58" s="52"/>
      <c r="I58" s="53"/>
      <c r="J58" s="7"/>
      <c r="K58" s="54" t="s">
        <v>63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8"/>
      <c r="BI58" s="55" t="s">
        <v>5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7"/>
      <c r="BT58" s="61">
        <f>'[8]Смета'!$F$72</f>
        <v>0</v>
      </c>
      <c r="BU58" s="62"/>
      <c r="BV58" s="62"/>
      <c r="BW58" s="62"/>
      <c r="BX58" s="62"/>
      <c r="BY58" s="62"/>
      <c r="BZ58" s="62"/>
      <c r="CA58" s="62"/>
      <c r="CB58" s="62"/>
      <c r="CC58" s="63"/>
      <c r="CD58" s="61">
        <f>'[8]Смета'!$G$72</f>
        <v>4012.96083</v>
      </c>
      <c r="CE58" s="62"/>
      <c r="CF58" s="62"/>
      <c r="CG58" s="62"/>
      <c r="CH58" s="62"/>
      <c r="CI58" s="62"/>
      <c r="CJ58" s="62"/>
      <c r="CK58" s="62"/>
      <c r="CL58" s="62"/>
      <c r="CM58" s="63"/>
      <c r="CN58" s="64" t="s">
        <v>211</v>
      </c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6"/>
      <c r="DE58" s="6"/>
    </row>
    <row r="59" spans="1:109" s="5" customFormat="1" ht="30" customHeight="1">
      <c r="A59" s="51" t="s">
        <v>113</v>
      </c>
      <c r="B59" s="52"/>
      <c r="C59" s="52"/>
      <c r="D59" s="52"/>
      <c r="E59" s="52"/>
      <c r="F59" s="52"/>
      <c r="G59" s="52"/>
      <c r="H59" s="52"/>
      <c r="I59" s="53"/>
      <c r="J59" s="7"/>
      <c r="K59" s="54" t="s">
        <v>205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8"/>
      <c r="BI59" s="55" t="s">
        <v>5</v>
      </c>
      <c r="BJ59" s="56"/>
      <c r="BK59" s="56"/>
      <c r="BL59" s="56"/>
      <c r="BM59" s="56"/>
      <c r="BN59" s="56"/>
      <c r="BO59" s="56"/>
      <c r="BP59" s="56"/>
      <c r="BQ59" s="56"/>
      <c r="BR59" s="56"/>
      <c r="BS59" s="57"/>
      <c r="BT59" s="61">
        <f>'[8]Смета'!$F$61</f>
        <v>120063.33505326457</v>
      </c>
      <c r="BU59" s="62"/>
      <c r="BV59" s="62"/>
      <c r="BW59" s="62"/>
      <c r="BX59" s="62"/>
      <c r="BY59" s="62"/>
      <c r="BZ59" s="62"/>
      <c r="CA59" s="62"/>
      <c r="CB59" s="62"/>
      <c r="CC59" s="63"/>
      <c r="CD59" s="61">
        <f>'[8]Смета'!$G$61</f>
        <v>43585.86013217023</v>
      </c>
      <c r="CE59" s="62"/>
      <c r="CF59" s="62"/>
      <c r="CG59" s="62"/>
      <c r="CH59" s="62"/>
      <c r="CI59" s="62"/>
      <c r="CJ59" s="62"/>
      <c r="CK59" s="62"/>
      <c r="CL59" s="62"/>
      <c r="CM59" s="63"/>
      <c r="CN59" s="64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  <c r="DE59" s="23">
        <f t="shared" si="0"/>
        <v>-0.6369761000489124</v>
      </c>
    </row>
    <row r="60" spans="1:109" s="5" customFormat="1" ht="84" customHeight="1">
      <c r="A60" s="51" t="s">
        <v>177</v>
      </c>
      <c r="B60" s="52"/>
      <c r="C60" s="52"/>
      <c r="D60" s="52"/>
      <c r="E60" s="52"/>
      <c r="F60" s="52"/>
      <c r="G60" s="52"/>
      <c r="H60" s="52"/>
      <c r="I60" s="53"/>
      <c r="J60" s="7"/>
      <c r="K60" s="54" t="s">
        <v>203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8"/>
      <c r="BI60" s="55" t="str">
        <f>BI58</f>
        <v>тыс. руб.</v>
      </c>
      <c r="BJ60" s="56"/>
      <c r="BK60" s="56"/>
      <c r="BL60" s="56"/>
      <c r="BM60" s="56"/>
      <c r="BN60" s="56"/>
      <c r="BO60" s="56"/>
      <c r="BP60" s="56"/>
      <c r="BQ60" s="56"/>
      <c r="BR60" s="56"/>
      <c r="BS60" s="57"/>
      <c r="BT60" s="61">
        <f>'[8]Смета'!$F$62</f>
        <v>95829.28424206584</v>
      </c>
      <c r="BU60" s="62"/>
      <c r="BV60" s="62"/>
      <c r="BW60" s="62"/>
      <c r="BX60" s="62"/>
      <c r="BY60" s="62"/>
      <c r="BZ60" s="62"/>
      <c r="CA60" s="62"/>
      <c r="CB60" s="62"/>
      <c r="CC60" s="63"/>
      <c r="CD60" s="61">
        <f>'[8]Смета'!$G$62</f>
        <v>6667.030582170235</v>
      </c>
      <c r="CE60" s="62"/>
      <c r="CF60" s="62"/>
      <c r="CG60" s="62"/>
      <c r="CH60" s="62"/>
      <c r="CI60" s="62"/>
      <c r="CJ60" s="62"/>
      <c r="CK60" s="62"/>
      <c r="CL60" s="62"/>
      <c r="CM60" s="63"/>
      <c r="CN60" s="64" t="s">
        <v>212</v>
      </c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6"/>
      <c r="DE60" s="23">
        <f t="shared" si="0"/>
        <v>-0.9304280457179536</v>
      </c>
    </row>
    <row r="61" spans="1:109" s="5" customFormat="1" ht="30" customHeight="1">
      <c r="A61" s="51" t="s">
        <v>177</v>
      </c>
      <c r="B61" s="52"/>
      <c r="C61" s="52"/>
      <c r="D61" s="52"/>
      <c r="E61" s="52"/>
      <c r="F61" s="52"/>
      <c r="G61" s="52"/>
      <c r="H61" s="52"/>
      <c r="I61" s="53"/>
      <c r="J61" s="7"/>
      <c r="K61" s="54" t="s">
        <v>204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8"/>
      <c r="BI61" s="55" t="str">
        <f>BI59</f>
        <v>тыс. руб.</v>
      </c>
      <c r="BJ61" s="56"/>
      <c r="BK61" s="56"/>
      <c r="BL61" s="56"/>
      <c r="BM61" s="56"/>
      <c r="BN61" s="56"/>
      <c r="BO61" s="56"/>
      <c r="BP61" s="56"/>
      <c r="BQ61" s="56"/>
      <c r="BR61" s="56"/>
      <c r="BS61" s="57"/>
      <c r="BT61" s="61">
        <f>'[8]Смета'!$F$61-BT60</f>
        <v>24234.05081119873</v>
      </c>
      <c r="BU61" s="62"/>
      <c r="BV61" s="62"/>
      <c r="BW61" s="62"/>
      <c r="BX61" s="62"/>
      <c r="BY61" s="62"/>
      <c r="BZ61" s="62"/>
      <c r="CA61" s="62"/>
      <c r="CB61" s="62"/>
      <c r="CC61" s="63"/>
      <c r="CD61" s="61">
        <f>'[8]Смета'!$G$61-CD60</f>
        <v>36918.829549999995</v>
      </c>
      <c r="CE61" s="62"/>
      <c r="CF61" s="62"/>
      <c r="CG61" s="62"/>
      <c r="CH61" s="62"/>
      <c r="CI61" s="62"/>
      <c r="CJ61" s="62"/>
      <c r="CK61" s="62"/>
      <c r="CL61" s="62"/>
      <c r="CM61" s="63"/>
      <c r="CN61" s="64" t="s">
        <v>213</v>
      </c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  <c r="DE61" s="23">
        <f t="shared" si="0"/>
        <v>0.5234279170917451</v>
      </c>
    </row>
    <row r="62" spans="1:109" s="5" customFormat="1" ht="45" customHeight="1">
      <c r="A62" s="51" t="s">
        <v>15</v>
      </c>
      <c r="B62" s="52"/>
      <c r="C62" s="52"/>
      <c r="D62" s="52"/>
      <c r="E62" s="52"/>
      <c r="F62" s="52"/>
      <c r="G62" s="52"/>
      <c r="H62" s="52"/>
      <c r="I62" s="53"/>
      <c r="J62" s="7"/>
      <c r="K62" s="54" t="s">
        <v>25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8"/>
      <c r="BI62" s="55" t="s">
        <v>5</v>
      </c>
      <c r="BJ62" s="56"/>
      <c r="BK62" s="56"/>
      <c r="BL62" s="56"/>
      <c r="BM62" s="56"/>
      <c r="BN62" s="56"/>
      <c r="BO62" s="56"/>
      <c r="BP62" s="56"/>
      <c r="BQ62" s="56"/>
      <c r="BR62" s="56"/>
      <c r="BS62" s="57"/>
      <c r="BT62" s="61">
        <f>'[8]Смета'!$F$75</f>
        <v>-57613.77051812361</v>
      </c>
      <c r="BU62" s="62"/>
      <c r="BV62" s="62"/>
      <c r="BW62" s="62"/>
      <c r="BX62" s="62"/>
      <c r="BY62" s="62"/>
      <c r="BZ62" s="62"/>
      <c r="CA62" s="62"/>
      <c r="CB62" s="62"/>
      <c r="CC62" s="63"/>
      <c r="CD62" s="61">
        <f>'[8]Смета'!$G$75</f>
        <v>0</v>
      </c>
      <c r="CE62" s="62"/>
      <c r="CF62" s="62"/>
      <c r="CG62" s="62"/>
      <c r="CH62" s="62"/>
      <c r="CI62" s="62"/>
      <c r="CJ62" s="62"/>
      <c r="CK62" s="62"/>
      <c r="CL62" s="62"/>
      <c r="CM62" s="63"/>
      <c r="CN62" s="64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6"/>
      <c r="DE62" s="6"/>
    </row>
    <row r="63" spans="1:109" s="5" customFormat="1" ht="61.5" customHeight="1">
      <c r="A63" s="51" t="s">
        <v>16</v>
      </c>
      <c r="B63" s="52"/>
      <c r="C63" s="52"/>
      <c r="D63" s="52"/>
      <c r="E63" s="52"/>
      <c r="F63" s="52"/>
      <c r="G63" s="52"/>
      <c r="H63" s="52"/>
      <c r="I63" s="53"/>
      <c r="J63" s="7"/>
      <c r="K63" s="54" t="s">
        <v>64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8"/>
      <c r="BI63" s="55" t="s">
        <v>5</v>
      </c>
      <c r="BJ63" s="56"/>
      <c r="BK63" s="56"/>
      <c r="BL63" s="56"/>
      <c r="BM63" s="56"/>
      <c r="BN63" s="56"/>
      <c r="BO63" s="56"/>
      <c r="BP63" s="56"/>
      <c r="BQ63" s="56"/>
      <c r="BR63" s="56"/>
      <c r="BS63" s="57"/>
      <c r="BT63" s="61">
        <f>BT22+BT24+BT26</f>
        <v>52835.26570524475</v>
      </c>
      <c r="BU63" s="62"/>
      <c r="BV63" s="62"/>
      <c r="BW63" s="62"/>
      <c r="BX63" s="62"/>
      <c r="BY63" s="62"/>
      <c r="BZ63" s="62"/>
      <c r="CA63" s="62"/>
      <c r="CB63" s="62"/>
      <c r="CC63" s="63"/>
      <c r="CD63" s="61">
        <f>CD22+CD24+CD26</f>
        <v>39021.090780000006</v>
      </c>
      <c r="CE63" s="62"/>
      <c r="CF63" s="62"/>
      <c r="CG63" s="62"/>
      <c r="CH63" s="62"/>
      <c r="CI63" s="62"/>
      <c r="CJ63" s="62"/>
      <c r="CK63" s="62"/>
      <c r="CL63" s="62"/>
      <c r="CM63" s="63"/>
      <c r="CN63" s="64" t="s">
        <v>206</v>
      </c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23">
        <f t="shared" si="0"/>
        <v>-0.26145747051430956</v>
      </c>
    </row>
    <row r="64" spans="1:109" s="5" customFormat="1" ht="45" customHeight="1">
      <c r="A64" s="51" t="s">
        <v>17</v>
      </c>
      <c r="B64" s="52"/>
      <c r="C64" s="52"/>
      <c r="D64" s="52"/>
      <c r="E64" s="52"/>
      <c r="F64" s="52"/>
      <c r="G64" s="52"/>
      <c r="H64" s="52"/>
      <c r="I64" s="53"/>
      <c r="J64" s="7"/>
      <c r="K64" s="54" t="s">
        <v>65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8"/>
      <c r="BI64" s="55" t="s">
        <v>5</v>
      </c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61">
        <f>'[8]Смета'!$F$79</f>
        <v>351435.07126263157</v>
      </c>
      <c r="BU64" s="62"/>
      <c r="BV64" s="62"/>
      <c r="BW64" s="62"/>
      <c r="BX64" s="62"/>
      <c r="BY64" s="62"/>
      <c r="BZ64" s="62"/>
      <c r="CA64" s="62"/>
      <c r="CB64" s="62"/>
      <c r="CC64" s="63"/>
      <c r="CD64" s="61">
        <f>'[8]Смета'!$G$79</f>
        <v>403321.73014999996</v>
      </c>
      <c r="CE64" s="62"/>
      <c r="CF64" s="62"/>
      <c r="CG64" s="62"/>
      <c r="CH64" s="62"/>
      <c r="CI64" s="62"/>
      <c r="CJ64" s="62"/>
      <c r="CK64" s="62"/>
      <c r="CL64" s="62"/>
      <c r="CM64" s="63"/>
      <c r="CN64" s="64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">
        <f t="shared" si="0"/>
        <v>0.14764223360221473</v>
      </c>
    </row>
    <row r="65" spans="1:109" s="5" customFormat="1" ht="30" customHeight="1">
      <c r="A65" s="67" t="s">
        <v>7</v>
      </c>
      <c r="B65" s="68"/>
      <c r="C65" s="68"/>
      <c r="D65" s="68"/>
      <c r="E65" s="68"/>
      <c r="F65" s="68"/>
      <c r="G65" s="68"/>
      <c r="H65" s="68"/>
      <c r="I65" s="69"/>
      <c r="J65" s="14"/>
      <c r="K65" s="70" t="s">
        <v>115</v>
      </c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16"/>
      <c r="BI65" s="71" t="s">
        <v>66</v>
      </c>
      <c r="BJ65" s="72"/>
      <c r="BK65" s="72"/>
      <c r="BL65" s="72"/>
      <c r="BM65" s="72"/>
      <c r="BN65" s="72"/>
      <c r="BO65" s="72"/>
      <c r="BP65" s="72"/>
      <c r="BQ65" s="72"/>
      <c r="BR65" s="72"/>
      <c r="BS65" s="73"/>
      <c r="BT65" s="74">
        <f>'[7]Томск  (2021)'!$BT$65:$CC$65</f>
        <v>125507.39975323722</v>
      </c>
      <c r="BU65" s="75"/>
      <c r="BV65" s="75"/>
      <c r="BW65" s="75"/>
      <c r="BX65" s="75"/>
      <c r="BY65" s="75"/>
      <c r="BZ65" s="75"/>
      <c r="CA65" s="75"/>
      <c r="CB65" s="75"/>
      <c r="CC65" s="76"/>
      <c r="CD65" s="74">
        <f>'[7]Томск  (2021)'!$CD$65:$CM$65</f>
        <v>131731.23</v>
      </c>
      <c r="CE65" s="75"/>
      <c r="CF65" s="75"/>
      <c r="CG65" s="75"/>
      <c r="CH65" s="75"/>
      <c r="CI65" s="75"/>
      <c r="CJ65" s="75"/>
      <c r="CK65" s="75"/>
      <c r="CL65" s="75"/>
      <c r="CM65" s="76"/>
      <c r="CN65" s="77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9"/>
      <c r="DE65" s="6">
        <f t="shared" si="0"/>
        <v>0.0495893489865904</v>
      </c>
    </row>
    <row r="66" spans="1:109" s="5" customFormat="1" ht="60" customHeight="1">
      <c r="A66" s="51" t="s">
        <v>47</v>
      </c>
      <c r="B66" s="52"/>
      <c r="C66" s="52"/>
      <c r="D66" s="52"/>
      <c r="E66" s="52"/>
      <c r="F66" s="52"/>
      <c r="G66" s="52"/>
      <c r="H66" s="52"/>
      <c r="I66" s="53"/>
      <c r="J66" s="7"/>
      <c r="K66" s="54" t="s">
        <v>116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8"/>
      <c r="BI66" s="55" t="s">
        <v>5</v>
      </c>
      <c r="BJ66" s="56"/>
      <c r="BK66" s="56"/>
      <c r="BL66" s="56"/>
      <c r="BM66" s="56"/>
      <c r="BN66" s="56"/>
      <c r="BO66" s="56"/>
      <c r="BP66" s="56"/>
      <c r="BQ66" s="56"/>
      <c r="BR66" s="56"/>
      <c r="BS66" s="57"/>
      <c r="BT66" s="80">
        <f>BT64/BT65/1000</f>
        <v>0.0028001143514533454</v>
      </c>
      <c r="BU66" s="81"/>
      <c r="BV66" s="81"/>
      <c r="BW66" s="81"/>
      <c r="BX66" s="81"/>
      <c r="BY66" s="81"/>
      <c r="BZ66" s="81"/>
      <c r="CA66" s="81"/>
      <c r="CB66" s="81"/>
      <c r="CC66" s="82"/>
      <c r="CD66" s="80">
        <f>CD64/CD65/1000</f>
        <v>0.003061701694806918</v>
      </c>
      <c r="CE66" s="81"/>
      <c r="CF66" s="81"/>
      <c r="CG66" s="81"/>
      <c r="CH66" s="81"/>
      <c r="CI66" s="81"/>
      <c r="CJ66" s="81"/>
      <c r="CK66" s="81"/>
      <c r="CL66" s="81"/>
      <c r="CM66" s="82"/>
      <c r="CN66" s="64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">
        <f t="shared" si="0"/>
        <v>0.0934202359335079</v>
      </c>
    </row>
    <row r="67" spans="1:109" s="5" customFormat="1" ht="57" customHeight="1">
      <c r="A67" s="51" t="s">
        <v>26</v>
      </c>
      <c r="B67" s="52"/>
      <c r="C67" s="52"/>
      <c r="D67" s="52"/>
      <c r="E67" s="52"/>
      <c r="F67" s="52"/>
      <c r="G67" s="52"/>
      <c r="H67" s="52"/>
      <c r="I67" s="53"/>
      <c r="J67" s="7"/>
      <c r="K67" s="54" t="s">
        <v>68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8"/>
      <c r="BI67" s="55" t="s">
        <v>38</v>
      </c>
      <c r="BJ67" s="56"/>
      <c r="BK67" s="56"/>
      <c r="BL67" s="56"/>
      <c r="BM67" s="56"/>
      <c r="BN67" s="56"/>
      <c r="BO67" s="56"/>
      <c r="BP67" s="56"/>
      <c r="BQ67" s="56"/>
      <c r="BR67" s="56"/>
      <c r="BS67" s="57"/>
      <c r="BT67" s="61" t="s">
        <v>38</v>
      </c>
      <c r="BU67" s="62"/>
      <c r="BV67" s="62"/>
      <c r="BW67" s="62"/>
      <c r="BX67" s="62"/>
      <c r="BY67" s="62"/>
      <c r="BZ67" s="62"/>
      <c r="CA67" s="62"/>
      <c r="CB67" s="62"/>
      <c r="CC67" s="63"/>
      <c r="CD67" s="61" t="s">
        <v>38</v>
      </c>
      <c r="CE67" s="62"/>
      <c r="CF67" s="62"/>
      <c r="CG67" s="62"/>
      <c r="CH67" s="62"/>
      <c r="CI67" s="62"/>
      <c r="CJ67" s="62"/>
      <c r="CK67" s="62"/>
      <c r="CL67" s="62"/>
      <c r="CM67" s="63"/>
      <c r="CN67" s="58" t="s">
        <v>38</v>
      </c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  <c r="DE67" s="6"/>
    </row>
    <row r="68" spans="1:109" s="5" customFormat="1" ht="30" customHeight="1">
      <c r="A68" s="67" t="s">
        <v>6</v>
      </c>
      <c r="B68" s="68"/>
      <c r="C68" s="68"/>
      <c r="D68" s="68"/>
      <c r="E68" s="68"/>
      <c r="F68" s="68"/>
      <c r="G68" s="68"/>
      <c r="H68" s="68"/>
      <c r="I68" s="69"/>
      <c r="J68" s="20"/>
      <c r="K68" s="70" t="s">
        <v>69</v>
      </c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16"/>
      <c r="BI68" s="71" t="s">
        <v>70</v>
      </c>
      <c r="BJ68" s="72"/>
      <c r="BK68" s="72"/>
      <c r="BL68" s="72"/>
      <c r="BM68" s="72"/>
      <c r="BN68" s="72"/>
      <c r="BO68" s="72"/>
      <c r="BP68" s="72"/>
      <c r="BQ68" s="72"/>
      <c r="BR68" s="72"/>
      <c r="BS68" s="73"/>
      <c r="BT68" s="74">
        <v>2541</v>
      </c>
      <c r="BU68" s="75"/>
      <c r="BV68" s="75"/>
      <c r="BW68" s="75"/>
      <c r="BX68" s="75"/>
      <c r="BY68" s="75"/>
      <c r="BZ68" s="75"/>
      <c r="CA68" s="75"/>
      <c r="CB68" s="75"/>
      <c r="CC68" s="76"/>
      <c r="CD68" s="74">
        <v>1996</v>
      </c>
      <c r="CE68" s="75"/>
      <c r="CF68" s="75"/>
      <c r="CG68" s="75"/>
      <c r="CH68" s="75"/>
      <c r="CI68" s="75"/>
      <c r="CJ68" s="75"/>
      <c r="CK68" s="75"/>
      <c r="CL68" s="75"/>
      <c r="CM68" s="76"/>
      <c r="CN68" s="77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9"/>
      <c r="DE68" s="6">
        <f t="shared" si="0"/>
        <v>-0.21448248720975993</v>
      </c>
    </row>
    <row r="69" spans="1:109" s="5" customFormat="1" ht="15" customHeight="1">
      <c r="A69" s="51" t="s">
        <v>71</v>
      </c>
      <c r="B69" s="52"/>
      <c r="C69" s="52"/>
      <c r="D69" s="52"/>
      <c r="E69" s="52"/>
      <c r="F69" s="52"/>
      <c r="G69" s="52"/>
      <c r="H69" s="52"/>
      <c r="I69" s="53"/>
      <c r="J69" s="7"/>
      <c r="K69" s="54" t="s">
        <v>72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8"/>
      <c r="BI69" s="55" t="s">
        <v>73</v>
      </c>
      <c r="BJ69" s="56"/>
      <c r="BK69" s="56"/>
      <c r="BL69" s="56"/>
      <c r="BM69" s="56"/>
      <c r="BN69" s="56"/>
      <c r="BO69" s="56"/>
      <c r="BP69" s="56"/>
      <c r="BQ69" s="56"/>
      <c r="BR69" s="56"/>
      <c r="BS69" s="57"/>
      <c r="BT69" s="61">
        <f>BT70+BT71+BT72</f>
        <v>2176.882</v>
      </c>
      <c r="BU69" s="62"/>
      <c r="BV69" s="62"/>
      <c r="BW69" s="62"/>
      <c r="BX69" s="62"/>
      <c r="BY69" s="62"/>
      <c r="BZ69" s="62"/>
      <c r="CA69" s="62"/>
      <c r="CB69" s="62"/>
      <c r="CC69" s="63"/>
      <c r="CD69" s="61">
        <f>CD70+CD71+CD72</f>
        <v>2158.858</v>
      </c>
      <c r="CE69" s="62"/>
      <c r="CF69" s="62"/>
      <c r="CG69" s="62"/>
      <c r="CH69" s="62"/>
      <c r="CI69" s="62"/>
      <c r="CJ69" s="62"/>
      <c r="CK69" s="62"/>
      <c r="CL69" s="62"/>
      <c r="CM69" s="63"/>
      <c r="CN69" s="64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6"/>
      <c r="DE69" s="6">
        <f t="shared" si="0"/>
        <v>-0.008279732204134138</v>
      </c>
    </row>
    <row r="70" spans="1:109" s="5" customFormat="1" ht="30" customHeight="1">
      <c r="A70" s="83" t="s">
        <v>152</v>
      </c>
      <c r="B70" s="84"/>
      <c r="C70" s="84"/>
      <c r="D70" s="84"/>
      <c r="E70" s="84"/>
      <c r="F70" s="84"/>
      <c r="G70" s="84"/>
      <c r="H70" s="84"/>
      <c r="I70" s="85"/>
      <c r="J70" s="14"/>
      <c r="K70" s="86" t="s">
        <v>149</v>
      </c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18"/>
      <c r="BI70" s="87" t="s">
        <v>73</v>
      </c>
      <c r="BJ70" s="88"/>
      <c r="BK70" s="88"/>
      <c r="BL70" s="88"/>
      <c r="BM70" s="88"/>
      <c r="BN70" s="88"/>
      <c r="BO70" s="88"/>
      <c r="BP70" s="88"/>
      <c r="BQ70" s="88"/>
      <c r="BR70" s="88"/>
      <c r="BS70" s="89"/>
      <c r="BT70" s="90">
        <v>297.18</v>
      </c>
      <c r="BU70" s="91"/>
      <c r="BV70" s="91"/>
      <c r="BW70" s="91"/>
      <c r="BX70" s="91"/>
      <c r="BY70" s="91"/>
      <c r="BZ70" s="91"/>
      <c r="CA70" s="91"/>
      <c r="CB70" s="91"/>
      <c r="CC70" s="92"/>
      <c r="CD70" s="90">
        <v>297.18</v>
      </c>
      <c r="CE70" s="91"/>
      <c r="CF70" s="91"/>
      <c r="CG70" s="91"/>
      <c r="CH70" s="91"/>
      <c r="CI70" s="91"/>
      <c r="CJ70" s="91"/>
      <c r="CK70" s="91"/>
      <c r="CL70" s="91"/>
      <c r="CM70" s="92"/>
      <c r="CN70" s="93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  <c r="DE70" s="6">
        <f t="shared" si="0"/>
        <v>0</v>
      </c>
    </row>
    <row r="71" spans="1:109" s="5" customFormat="1" ht="30" customHeight="1">
      <c r="A71" s="83" t="s">
        <v>153</v>
      </c>
      <c r="B71" s="84"/>
      <c r="C71" s="84"/>
      <c r="D71" s="84"/>
      <c r="E71" s="84"/>
      <c r="F71" s="84"/>
      <c r="G71" s="84"/>
      <c r="H71" s="84"/>
      <c r="I71" s="85"/>
      <c r="J71" s="14"/>
      <c r="K71" s="86" t="s">
        <v>150</v>
      </c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18"/>
      <c r="BI71" s="87" t="s">
        <v>73</v>
      </c>
      <c r="BJ71" s="88"/>
      <c r="BK71" s="88"/>
      <c r="BL71" s="88"/>
      <c r="BM71" s="88"/>
      <c r="BN71" s="88"/>
      <c r="BO71" s="88"/>
      <c r="BP71" s="88"/>
      <c r="BQ71" s="88"/>
      <c r="BR71" s="88"/>
      <c r="BS71" s="89"/>
      <c r="BT71" s="90">
        <v>1021.773</v>
      </c>
      <c r="BU71" s="91"/>
      <c r="BV71" s="91"/>
      <c r="BW71" s="91"/>
      <c r="BX71" s="91"/>
      <c r="BY71" s="91"/>
      <c r="BZ71" s="91"/>
      <c r="CA71" s="91"/>
      <c r="CB71" s="91"/>
      <c r="CC71" s="92"/>
      <c r="CD71" s="90">
        <v>1021.773</v>
      </c>
      <c r="CE71" s="91"/>
      <c r="CF71" s="91"/>
      <c r="CG71" s="91"/>
      <c r="CH71" s="91"/>
      <c r="CI71" s="91"/>
      <c r="CJ71" s="91"/>
      <c r="CK71" s="91"/>
      <c r="CL71" s="91"/>
      <c r="CM71" s="92"/>
      <c r="CN71" s="93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5"/>
      <c r="DE71" s="6">
        <f t="shared" si="0"/>
        <v>0</v>
      </c>
    </row>
    <row r="72" spans="1:109" s="5" customFormat="1" ht="30" customHeight="1">
      <c r="A72" s="83" t="s">
        <v>154</v>
      </c>
      <c r="B72" s="84"/>
      <c r="C72" s="84"/>
      <c r="D72" s="84"/>
      <c r="E72" s="84"/>
      <c r="F72" s="84"/>
      <c r="G72" s="84"/>
      <c r="H72" s="84"/>
      <c r="I72" s="85"/>
      <c r="J72" s="14"/>
      <c r="K72" s="86" t="s">
        <v>151</v>
      </c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18"/>
      <c r="BI72" s="87" t="s">
        <v>73</v>
      </c>
      <c r="BJ72" s="88"/>
      <c r="BK72" s="88"/>
      <c r="BL72" s="88"/>
      <c r="BM72" s="88"/>
      <c r="BN72" s="88"/>
      <c r="BO72" s="88"/>
      <c r="BP72" s="88"/>
      <c r="BQ72" s="88"/>
      <c r="BR72" s="88"/>
      <c r="BS72" s="89"/>
      <c r="BT72" s="90">
        <v>857.929</v>
      </c>
      <c r="BU72" s="91"/>
      <c r="BV72" s="91"/>
      <c r="BW72" s="91"/>
      <c r="BX72" s="91"/>
      <c r="BY72" s="91"/>
      <c r="BZ72" s="91"/>
      <c r="CA72" s="91"/>
      <c r="CB72" s="91"/>
      <c r="CC72" s="92"/>
      <c r="CD72" s="90">
        <v>839.905</v>
      </c>
      <c r="CE72" s="91"/>
      <c r="CF72" s="91"/>
      <c r="CG72" s="91"/>
      <c r="CH72" s="91"/>
      <c r="CI72" s="91"/>
      <c r="CJ72" s="91"/>
      <c r="CK72" s="91"/>
      <c r="CL72" s="91"/>
      <c r="CM72" s="92"/>
      <c r="CN72" s="93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5"/>
      <c r="DE72" s="6">
        <f t="shared" si="0"/>
        <v>-0.021008731491766852</v>
      </c>
    </row>
    <row r="73" spans="1:109" s="5" customFormat="1" ht="30" customHeight="1">
      <c r="A73" s="51" t="s">
        <v>74</v>
      </c>
      <c r="B73" s="52"/>
      <c r="C73" s="52"/>
      <c r="D73" s="52"/>
      <c r="E73" s="52"/>
      <c r="F73" s="52"/>
      <c r="G73" s="52"/>
      <c r="H73" s="52"/>
      <c r="I73" s="53"/>
      <c r="J73" s="7"/>
      <c r="K73" s="54" t="s">
        <v>75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8"/>
      <c r="BI73" s="55" t="s">
        <v>76</v>
      </c>
      <c r="BJ73" s="56"/>
      <c r="BK73" s="56"/>
      <c r="BL73" s="56"/>
      <c r="BM73" s="56"/>
      <c r="BN73" s="56"/>
      <c r="BO73" s="56"/>
      <c r="BP73" s="56"/>
      <c r="BQ73" s="56"/>
      <c r="BR73" s="56"/>
      <c r="BS73" s="57"/>
      <c r="BT73" s="61">
        <f>BT74+BT75+BT76+BT77</f>
        <v>4645.280000000001</v>
      </c>
      <c r="BU73" s="62"/>
      <c r="BV73" s="62"/>
      <c r="BW73" s="62"/>
      <c r="BX73" s="62"/>
      <c r="BY73" s="62"/>
      <c r="BZ73" s="62"/>
      <c r="CA73" s="62"/>
      <c r="CB73" s="62"/>
      <c r="CC73" s="63"/>
      <c r="CD73" s="61">
        <f>CD74+CD75+CD76+CD77</f>
        <v>4602.52</v>
      </c>
      <c r="CE73" s="62"/>
      <c r="CF73" s="62"/>
      <c r="CG73" s="62"/>
      <c r="CH73" s="62"/>
      <c r="CI73" s="62"/>
      <c r="CJ73" s="62"/>
      <c r="CK73" s="62"/>
      <c r="CL73" s="62"/>
      <c r="CM73" s="63"/>
      <c r="CN73" s="96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6"/>
      <c r="DE73" s="6">
        <f t="shared" si="0"/>
        <v>-0.009205042537801855</v>
      </c>
    </row>
    <row r="74" spans="1:109" s="5" customFormat="1" ht="44.25" customHeight="1">
      <c r="A74" s="83" t="s">
        <v>155</v>
      </c>
      <c r="B74" s="84"/>
      <c r="C74" s="84"/>
      <c r="D74" s="84"/>
      <c r="E74" s="84"/>
      <c r="F74" s="84"/>
      <c r="G74" s="84"/>
      <c r="H74" s="84"/>
      <c r="I74" s="85"/>
      <c r="J74" s="14"/>
      <c r="K74" s="86" t="s">
        <v>159</v>
      </c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18"/>
      <c r="BI74" s="87" t="s">
        <v>76</v>
      </c>
      <c r="BJ74" s="88"/>
      <c r="BK74" s="88"/>
      <c r="BL74" s="88"/>
      <c r="BM74" s="88"/>
      <c r="BN74" s="88"/>
      <c r="BO74" s="88"/>
      <c r="BP74" s="88"/>
      <c r="BQ74" s="88"/>
      <c r="BR74" s="88"/>
      <c r="BS74" s="89"/>
      <c r="BT74" s="90">
        <v>671.07</v>
      </c>
      <c r="BU74" s="91"/>
      <c r="BV74" s="91"/>
      <c r="BW74" s="91"/>
      <c r="BX74" s="91"/>
      <c r="BY74" s="91"/>
      <c r="BZ74" s="91"/>
      <c r="CA74" s="91"/>
      <c r="CB74" s="91"/>
      <c r="CC74" s="92"/>
      <c r="CD74" s="90">
        <v>671.07</v>
      </c>
      <c r="CE74" s="91"/>
      <c r="CF74" s="91"/>
      <c r="CG74" s="91"/>
      <c r="CH74" s="91"/>
      <c r="CI74" s="91"/>
      <c r="CJ74" s="91"/>
      <c r="CK74" s="91"/>
      <c r="CL74" s="91"/>
      <c r="CM74" s="92"/>
      <c r="CN74" s="97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  <c r="DE74" s="6">
        <f t="shared" si="0"/>
        <v>0</v>
      </c>
    </row>
    <row r="75" spans="1:109" s="5" customFormat="1" ht="30" customHeight="1">
      <c r="A75" s="83" t="s">
        <v>156</v>
      </c>
      <c r="B75" s="84"/>
      <c r="C75" s="84"/>
      <c r="D75" s="84"/>
      <c r="E75" s="84"/>
      <c r="F75" s="84"/>
      <c r="G75" s="84"/>
      <c r="H75" s="84"/>
      <c r="I75" s="85"/>
      <c r="J75" s="14"/>
      <c r="K75" s="86" t="s">
        <v>160</v>
      </c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18"/>
      <c r="BI75" s="87" t="s">
        <v>76</v>
      </c>
      <c r="BJ75" s="88"/>
      <c r="BK75" s="88"/>
      <c r="BL75" s="88"/>
      <c r="BM75" s="88"/>
      <c r="BN75" s="88"/>
      <c r="BO75" s="88"/>
      <c r="BP75" s="88"/>
      <c r="BQ75" s="88"/>
      <c r="BR75" s="88"/>
      <c r="BS75" s="89"/>
      <c r="BT75" s="90">
        <v>1005.49</v>
      </c>
      <c r="BU75" s="91"/>
      <c r="BV75" s="91"/>
      <c r="BW75" s="91"/>
      <c r="BX75" s="91"/>
      <c r="BY75" s="91"/>
      <c r="BZ75" s="91"/>
      <c r="CA75" s="91"/>
      <c r="CB75" s="91"/>
      <c r="CC75" s="92"/>
      <c r="CD75" s="90">
        <v>1005.49</v>
      </c>
      <c r="CE75" s="91"/>
      <c r="CF75" s="91"/>
      <c r="CG75" s="91"/>
      <c r="CH75" s="91"/>
      <c r="CI75" s="91"/>
      <c r="CJ75" s="91"/>
      <c r="CK75" s="91"/>
      <c r="CL75" s="91"/>
      <c r="CM75" s="92"/>
      <c r="CN75" s="100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2"/>
      <c r="DE75" s="6">
        <f t="shared" si="0"/>
        <v>0</v>
      </c>
    </row>
    <row r="76" spans="1:109" s="5" customFormat="1" ht="30" customHeight="1">
      <c r="A76" s="83" t="s">
        <v>157</v>
      </c>
      <c r="B76" s="84"/>
      <c r="C76" s="84"/>
      <c r="D76" s="84"/>
      <c r="E76" s="84"/>
      <c r="F76" s="84"/>
      <c r="G76" s="84"/>
      <c r="H76" s="84"/>
      <c r="I76" s="85"/>
      <c r="J76" s="14"/>
      <c r="K76" s="86" t="s">
        <v>161</v>
      </c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18"/>
      <c r="BI76" s="87" t="s">
        <v>76</v>
      </c>
      <c r="BJ76" s="88"/>
      <c r="BK76" s="88"/>
      <c r="BL76" s="88"/>
      <c r="BM76" s="88"/>
      <c r="BN76" s="88"/>
      <c r="BO76" s="88"/>
      <c r="BP76" s="88"/>
      <c r="BQ76" s="88"/>
      <c r="BR76" s="88"/>
      <c r="BS76" s="89"/>
      <c r="BT76" s="90">
        <v>2921.55</v>
      </c>
      <c r="BU76" s="91"/>
      <c r="BV76" s="91"/>
      <c r="BW76" s="91"/>
      <c r="BX76" s="91"/>
      <c r="BY76" s="91"/>
      <c r="BZ76" s="91"/>
      <c r="CA76" s="91"/>
      <c r="CB76" s="91"/>
      <c r="CC76" s="92"/>
      <c r="CD76" s="90">
        <v>2878.79</v>
      </c>
      <c r="CE76" s="91"/>
      <c r="CF76" s="91"/>
      <c r="CG76" s="91"/>
      <c r="CH76" s="91"/>
      <c r="CI76" s="91"/>
      <c r="CJ76" s="91"/>
      <c r="CK76" s="91"/>
      <c r="CL76" s="91"/>
      <c r="CM76" s="92"/>
      <c r="CN76" s="93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5"/>
      <c r="DE76" s="6">
        <f t="shared" si="0"/>
        <v>-0.01463606647156479</v>
      </c>
    </row>
    <row r="77" spans="1:109" s="5" customFormat="1" ht="30" customHeight="1">
      <c r="A77" s="83" t="s">
        <v>158</v>
      </c>
      <c r="B77" s="84"/>
      <c r="C77" s="84"/>
      <c r="D77" s="84"/>
      <c r="E77" s="84"/>
      <c r="F77" s="84"/>
      <c r="G77" s="84"/>
      <c r="H77" s="84"/>
      <c r="I77" s="85"/>
      <c r="J77" s="14"/>
      <c r="K77" s="86" t="s">
        <v>162</v>
      </c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18"/>
      <c r="BI77" s="87" t="s">
        <v>76</v>
      </c>
      <c r="BJ77" s="88"/>
      <c r="BK77" s="88"/>
      <c r="BL77" s="88"/>
      <c r="BM77" s="88"/>
      <c r="BN77" s="88"/>
      <c r="BO77" s="88"/>
      <c r="BP77" s="88"/>
      <c r="BQ77" s="88"/>
      <c r="BR77" s="88"/>
      <c r="BS77" s="89"/>
      <c r="BT77" s="90">
        <v>47.17</v>
      </c>
      <c r="BU77" s="91"/>
      <c r="BV77" s="91"/>
      <c r="BW77" s="91"/>
      <c r="BX77" s="91"/>
      <c r="BY77" s="91"/>
      <c r="BZ77" s="91"/>
      <c r="CA77" s="91"/>
      <c r="CB77" s="91"/>
      <c r="CC77" s="92"/>
      <c r="CD77" s="90">
        <v>47.17</v>
      </c>
      <c r="CE77" s="91"/>
      <c r="CF77" s="91"/>
      <c r="CG77" s="91"/>
      <c r="CH77" s="91"/>
      <c r="CI77" s="91"/>
      <c r="CJ77" s="91"/>
      <c r="CK77" s="91"/>
      <c r="CL77" s="91"/>
      <c r="CM77" s="92"/>
      <c r="CN77" s="93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5"/>
      <c r="DE77" s="6">
        <f t="shared" si="0"/>
        <v>0</v>
      </c>
    </row>
    <row r="78" spans="1:109" s="5" customFormat="1" ht="30" customHeight="1">
      <c r="A78" s="51" t="s">
        <v>77</v>
      </c>
      <c r="B78" s="52"/>
      <c r="C78" s="52"/>
      <c r="D78" s="52"/>
      <c r="E78" s="52"/>
      <c r="F78" s="52"/>
      <c r="G78" s="52"/>
      <c r="H78" s="52"/>
      <c r="I78" s="53"/>
      <c r="J78" s="7"/>
      <c r="K78" s="54" t="s">
        <v>78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8"/>
      <c r="BI78" s="55" t="s">
        <v>76</v>
      </c>
      <c r="BJ78" s="56"/>
      <c r="BK78" s="56"/>
      <c r="BL78" s="56"/>
      <c r="BM78" s="56"/>
      <c r="BN78" s="56"/>
      <c r="BO78" s="56"/>
      <c r="BP78" s="56"/>
      <c r="BQ78" s="56"/>
      <c r="BR78" s="56"/>
      <c r="BS78" s="57"/>
      <c r="BT78" s="61">
        <f>BT79+BT80+BT81</f>
        <v>20547.760000000002</v>
      </c>
      <c r="BU78" s="62"/>
      <c r="BV78" s="62"/>
      <c r="BW78" s="62"/>
      <c r="BX78" s="62"/>
      <c r="BY78" s="62"/>
      <c r="BZ78" s="62"/>
      <c r="CA78" s="62"/>
      <c r="CB78" s="62"/>
      <c r="CC78" s="63"/>
      <c r="CD78" s="61">
        <f>CD79+CD80+CD81</f>
        <v>20398.46</v>
      </c>
      <c r="CE78" s="62"/>
      <c r="CF78" s="62"/>
      <c r="CG78" s="62"/>
      <c r="CH78" s="62"/>
      <c r="CI78" s="62"/>
      <c r="CJ78" s="62"/>
      <c r="CK78" s="62"/>
      <c r="CL78" s="62"/>
      <c r="CM78" s="63"/>
      <c r="CN78" s="96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6"/>
      <c r="DE78" s="6">
        <f t="shared" si="0"/>
        <v>-0.007265998824202868</v>
      </c>
    </row>
    <row r="79" spans="1:109" s="5" customFormat="1" ht="30" customHeight="1">
      <c r="A79" s="83" t="s">
        <v>163</v>
      </c>
      <c r="B79" s="84"/>
      <c r="C79" s="84"/>
      <c r="D79" s="84"/>
      <c r="E79" s="84"/>
      <c r="F79" s="84"/>
      <c r="G79" s="84"/>
      <c r="H79" s="84"/>
      <c r="I79" s="85"/>
      <c r="J79" s="14"/>
      <c r="K79" s="86" t="s">
        <v>166</v>
      </c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18"/>
      <c r="BI79" s="87" t="s">
        <v>76</v>
      </c>
      <c r="BJ79" s="88"/>
      <c r="BK79" s="88"/>
      <c r="BL79" s="88"/>
      <c r="BM79" s="88"/>
      <c r="BN79" s="88"/>
      <c r="BO79" s="88"/>
      <c r="BP79" s="88"/>
      <c r="BQ79" s="88"/>
      <c r="BR79" s="88"/>
      <c r="BS79" s="89"/>
      <c r="BT79" s="90">
        <v>1538.8</v>
      </c>
      <c r="BU79" s="91"/>
      <c r="BV79" s="91"/>
      <c r="BW79" s="91"/>
      <c r="BX79" s="91"/>
      <c r="BY79" s="91"/>
      <c r="BZ79" s="91"/>
      <c r="CA79" s="91"/>
      <c r="CB79" s="91"/>
      <c r="CC79" s="92"/>
      <c r="CD79" s="90">
        <v>1538.8</v>
      </c>
      <c r="CE79" s="91"/>
      <c r="CF79" s="91"/>
      <c r="CG79" s="91"/>
      <c r="CH79" s="91"/>
      <c r="CI79" s="91"/>
      <c r="CJ79" s="91"/>
      <c r="CK79" s="91"/>
      <c r="CL79" s="91"/>
      <c r="CM79" s="92"/>
      <c r="CN79" s="93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5"/>
      <c r="DE79" s="6">
        <f t="shared" si="0"/>
        <v>0</v>
      </c>
    </row>
    <row r="80" spans="1:109" s="5" customFormat="1" ht="30" customHeight="1">
      <c r="A80" s="83" t="s">
        <v>164</v>
      </c>
      <c r="B80" s="84"/>
      <c r="C80" s="84"/>
      <c r="D80" s="84"/>
      <c r="E80" s="84"/>
      <c r="F80" s="84"/>
      <c r="G80" s="84"/>
      <c r="H80" s="84"/>
      <c r="I80" s="85"/>
      <c r="J80" s="14"/>
      <c r="K80" s="86" t="s">
        <v>167</v>
      </c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18"/>
      <c r="BI80" s="87" t="s">
        <v>76</v>
      </c>
      <c r="BJ80" s="88"/>
      <c r="BK80" s="88"/>
      <c r="BL80" s="88"/>
      <c r="BM80" s="88"/>
      <c r="BN80" s="88"/>
      <c r="BO80" s="88"/>
      <c r="BP80" s="88"/>
      <c r="BQ80" s="88"/>
      <c r="BR80" s="88"/>
      <c r="BS80" s="89"/>
      <c r="BT80" s="90">
        <v>7635.8</v>
      </c>
      <c r="BU80" s="91"/>
      <c r="BV80" s="91"/>
      <c r="BW80" s="91"/>
      <c r="BX80" s="91"/>
      <c r="BY80" s="91"/>
      <c r="BZ80" s="91"/>
      <c r="CA80" s="91"/>
      <c r="CB80" s="91"/>
      <c r="CC80" s="92"/>
      <c r="CD80" s="90">
        <v>7635.8</v>
      </c>
      <c r="CE80" s="91"/>
      <c r="CF80" s="91"/>
      <c r="CG80" s="91"/>
      <c r="CH80" s="91"/>
      <c r="CI80" s="91"/>
      <c r="CJ80" s="91"/>
      <c r="CK80" s="91"/>
      <c r="CL80" s="91"/>
      <c r="CM80" s="92"/>
      <c r="CN80" s="93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5"/>
      <c r="DE80" s="6">
        <f t="shared" si="0"/>
        <v>0</v>
      </c>
    </row>
    <row r="81" spans="1:109" s="5" customFormat="1" ht="30" customHeight="1">
      <c r="A81" s="83" t="s">
        <v>165</v>
      </c>
      <c r="B81" s="84"/>
      <c r="C81" s="84"/>
      <c r="D81" s="84"/>
      <c r="E81" s="84"/>
      <c r="F81" s="84"/>
      <c r="G81" s="84"/>
      <c r="H81" s="84"/>
      <c r="I81" s="85"/>
      <c r="J81" s="14"/>
      <c r="K81" s="86" t="s">
        <v>168</v>
      </c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18"/>
      <c r="BI81" s="87" t="s">
        <v>76</v>
      </c>
      <c r="BJ81" s="88"/>
      <c r="BK81" s="88"/>
      <c r="BL81" s="88"/>
      <c r="BM81" s="88"/>
      <c r="BN81" s="88"/>
      <c r="BO81" s="88"/>
      <c r="BP81" s="88"/>
      <c r="BQ81" s="88"/>
      <c r="BR81" s="88"/>
      <c r="BS81" s="89"/>
      <c r="BT81" s="90">
        <v>11373.16</v>
      </c>
      <c r="BU81" s="91"/>
      <c r="BV81" s="91"/>
      <c r="BW81" s="91"/>
      <c r="BX81" s="91"/>
      <c r="BY81" s="91"/>
      <c r="BZ81" s="91"/>
      <c r="CA81" s="91"/>
      <c r="CB81" s="91"/>
      <c r="CC81" s="92"/>
      <c r="CD81" s="90">
        <v>11223.86</v>
      </c>
      <c r="CE81" s="91"/>
      <c r="CF81" s="91"/>
      <c r="CG81" s="91"/>
      <c r="CH81" s="91"/>
      <c r="CI81" s="91"/>
      <c r="CJ81" s="91"/>
      <c r="CK81" s="91"/>
      <c r="CL81" s="91"/>
      <c r="CM81" s="92"/>
      <c r="CN81" s="103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5"/>
      <c r="DE81" s="6">
        <f t="shared" si="0"/>
        <v>-0.013127398190124762</v>
      </c>
    </row>
    <row r="82" spans="1:109" s="5" customFormat="1" ht="15" customHeight="1">
      <c r="A82" s="51" t="s">
        <v>79</v>
      </c>
      <c r="B82" s="52"/>
      <c r="C82" s="52"/>
      <c r="D82" s="52"/>
      <c r="E82" s="52"/>
      <c r="F82" s="52"/>
      <c r="G82" s="52"/>
      <c r="H82" s="52"/>
      <c r="I82" s="53"/>
      <c r="J82" s="7"/>
      <c r="K82" s="54" t="s">
        <v>80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8"/>
      <c r="BI82" s="55" t="s">
        <v>81</v>
      </c>
      <c r="BJ82" s="56"/>
      <c r="BK82" s="56"/>
      <c r="BL82" s="56"/>
      <c r="BM82" s="56"/>
      <c r="BN82" s="56"/>
      <c r="BO82" s="56"/>
      <c r="BP82" s="56"/>
      <c r="BQ82" s="56"/>
      <c r="BR82" s="56"/>
      <c r="BS82" s="57"/>
      <c r="BT82" s="61">
        <f>BT83+BT84+BT85+BT86</f>
        <v>3632.0139999999997</v>
      </c>
      <c r="BU82" s="62"/>
      <c r="BV82" s="62"/>
      <c r="BW82" s="62"/>
      <c r="BX82" s="62"/>
      <c r="BY82" s="62"/>
      <c r="BZ82" s="62"/>
      <c r="CA82" s="62"/>
      <c r="CB82" s="62"/>
      <c r="CC82" s="63"/>
      <c r="CD82" s="61">
        <f>CD83+CD84+CD85+CD86</f>
        <v>3593.1340000000005</v>
      </c>
      <c r="CE82" s="62"/>
      <c r="CF82" s="62"/>
      <c r="CG82" s="62"/>
      <c r="CH82" s="62"/>
      <c r="CI82" s="62"/>
      <c r="CJ82" s="62"/>
      <c r="CK82" s="62"/>
      <c r="CL82" s="62"/>
      <c r="CM82" s="63"/>
      <c r="CN82" s="96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6"/>
      <c r="DE82" s="6">
        <f t="shared" si="0"/>
        <v>-0.010704804551964653</v>
      </c>
    </row>
    <row r="83" spans="1:109" s="5" customFormat="1" ht="30" customHeight="1">
      <c r="A83" s="83" t="s">
        <v>169</v>
      </c>
      <c r="B83" s="84"/>
      <c r="C83" s="84"/>
      <c r="D83" s="84"/>
      <c r="E83" s="84"/>
      <c r="F83" s="84"/>
      <c r="G83" s="84"/>
      <c r="H83" s="84"/>
      <c r="I83" s="85"/>
      <c r="J83" s="14"/>
      <c r="K83" s="86" t="s">
        <v>173</v>
      </c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18"/>
      <c r="BI83" s="87" t="s">
        <v>81</v>
      </c>
      <c r="BJ83" s="88"/>
      <c r="BK83" s="88"/>
      <c r="BL83" s="88"/>
      <c r="BM83" s="88"/>
      <c r="BN83" s="88"/>
      <c r="BO83" s="88"/>
      <c r="BP83" s="88"/>
      <c r="BQ83" s="88"/>
      <c r="BR83" s="88"/>
      <c r="BS83" s="89"/>
      <c r="BT83" s="90">
        <v>353.194</v>
      </c>
      <c r="BU83" s="91"/>
      <c r="BV83" s="91"/>
      <c r="BW83" s="91"/>
      <c r="BX83" s="91"/>
      <c r="BY83" s="91"/>
      <c r="BZ83" s="91"/>
      <c r="CA83" s="91"/>
      <c r="CB83" s="91"/>
      <c r="CC83" s="92"/>
      <c r="CD83" s="90">
        <v>353.194</v>
      </c>
      <c r="CE83" s="91"/>
      <c r="CF83" s="91"/>
      <c r="CG83" s="91"/>
      <c r="CH83" s="91"/>
      <c r="CI83" s="91"/>
      <c r="CJ83" s="91"/>
      <c r="CK83" s="91"/>
      <c r="CL83" s="91"/>
      <c r="CM83" s="92"/>
      <c r="CN83" s="93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5"/>
      <c r="DE83" s="6">
        <f t="shared" si="0"/>
        <v>0</v>
      </c>
    </row>
    <row r="84" spans="1:109" s="5" customFormat="1" ht="57.75" customHeight="1">
      <c r="A84" s="83" t="s">
        <v>170</v>
      </c>
      <c r="B84" s="84"/>
      <c r="C84" s="84"/>
      <c r="D84" s="84"/>
      <c r="E84" s="84"/>
      <c r="F84" s="84"/>
      <c r="G84" s="84"/>
      <c r="H84" s="84"/>
      <c r="I84" s="85"/>
      <c r="J84" s="14"/>
      <c r="K84" s="86" t="s">
        <v>174</v>
      </c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18"/>
      <c r="BI84" s="87" t="s">
        <v>81</v>
      </c>
      <c r="BJ84" s="88"/>
      <c r="BK84" s="88"/>
      <c r="BL84" s="88"/>
      <c r="BM84" s="88"/>
      <c r="BN84" s="88"/>
      <c r="BO84" s="88"/>
      <c r="BP84" s="88"/>
      <c r="BQ84" s="88"/>
      <c r="BR84" s="88"/>
      <c r="BS84" s="89"/>
      <c r="BT84" s="90">
        <v>600.405</v>
      </c>
      <c r="BU84" s="91"/>
      <c r="BV84" s="91"/>
      <c r="BW84" s="91"/>
      <c r="BX84" s="91"/>
      <c r="BY84" s="91"/>
      <c r="BZ84" s="91"/>
      <c r="CA84" s="91"/>
      <c r="CB84" s="91"/>
      <c r="CC84" s="92"/>
      <c r="CD84" s="90">
        <v>600.405</v>
      </c>
      <c r="CE84" s="91"/>
      <c r="CF84" s="91"/>
      <c r="CG84" s="91"/>
      <c r="CH84" s="91"/>
      <c r="CI84" s="91"/>
      <c r="CJ84" s="91"/>
      <c r="CK84" s="91"/>
      <c r="CL84" s="91"/>
      <c r="CM84" s="92"/>
      <c r="CN84" s="103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5"/>
      <c r="DE84" s="6">
        <f>CD84/BT84-1</f>
        <v>0</v>
      </c>
    </row>
    <row r="85" spans="1:109" s="5" customFormat="1" ht="30" customHeight="1">
      <c r="A85" s="83" t="s">
        <v>171</v>
      </c>
      <c r="B85" s="84"/>
      <c r="C85" s="84"/>
      <c r="D85" s="84"/>
      <c r="E85" s="84"/>
      <c r="F85" s="84"/>
      <c r="G85" s="84"/>
      <c r="H85" s="84"/>
      <c r="I85" s="85"/>
      <c r="J85" s="14"/>
      <c r="K85" s="86" t="s">
        <v>175</v>
      </c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18"/>
      <c r="BI85" s="87" t="s">
        <v>81</v>
      </c>
      <c r="BJ85" s="88"/>
      <c r="BK85" s="88"/>
      <c r="BL85" s="88"/>
      <c r="BM85" s="88"/>
      <c r="BN85" s="88"/>
      <c r="BO85" s="88"/>
      <c r="BP85" s="88"/>
      <c r="BQ85" s="88"/>
      <c r="BR85" s="88"/>
      <c r="BS85" s="89"/>
      <c r="BT85" s="90">
        <v>2646.97</v>
      </c>
      <c r="BU85" s="91"/>
      <c r="BV85" s="91"/>
      <c r="BW85" s="91"/>
      <c r="BX85" s="91"/>
      <c r="BY85" s="91"/>
      <c r="BZ85" s="91"/>
      <c r="CA85" s="91"/>
      <c r="CB85" s="91"/>
      <c r="CC85" s="92"/>
      <c r="CD85" s="90">
        <v>2608.09</v>
      </c>
      <c r="CE85" s="91"/>
      <c r="CF85" s="91"/>
      <c r="CG85" s="91"/>
      <c r="CH85" s="91"/>
      <c r="CI85" s="91"/>
      <c r="CJ85" s="91"/>
      <c r="CK85" s="91"/>
      <c r="CL85" s="91"/>
      <c r="CM85" s="92"/>
      <c r="CN85" s="93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5"/>
      <c r="DE85" s="6">
        <f>CD85/BT85-1</f>
        <v>-0.01468849288053875</v>
      </c>
    </row>
    <row r="86" spans="1:109" s="5" customFormat="1" ht="30" customHeight="1">
      <c r="A86" s="83" t="s">
        <v>172</v>
      </c>
      <c r="B86" s="84"/>
      <c r="C86" s="84"/>
      <c r="D86" s="84"/>
      <c r="E86" s="84"/>
      <c r="F86" s="84"/>
      <c r="G86" s="84"/>
      <c r="H86" s="84"/>
      <c r="I86" s="85"/>
      <c r="J86" s="14"/>
      <c r="K86" s="86" t="s">
        <v>176</v>
      </c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18"/>
      <c r="BI86" s="87" t="s">
        <v>81</v>
      </c>
      <c r="BJ86" s="88"/>
      <c r="BK86" s="88"/>
      <c r="BL86" s="88"/>
      <c r="BM86" s="88"/>
      <c r="BN86" s="88"/>
      <c r="BO86" s="88"/>
      <c r="BP86" s="88"/>
      <c r="BQ86" s="88"/>
      <c r="BR86" s="88"/>
      <c r="BS86" s="89"/>
      <c r="BT86" s="90">
        <v>31.445</v>
      </c>
      <c r="BU86" s="91"/>
      <c r="BV86" s="91"/>
      <c r="BW86" s="91"/>
      <c r="BX86" s="91"/>
      <c r="BY86" s="91"/>
      <c r="BZ86" s="91"/>
      <c r="CA86" s="91"/>
      <c r="CB86" s="91"/>
      <c r="CC86" s="92"/>
      <c r="CD86" s="90">
        <v>31.445</v>
      </c>
      <c r="CE86" s="91"/>
      <c r="CF86" s="91"/>
      <c r="CG86" s="91"/>
      <c r="CH86" s="91"/>
      <c r="CI86" s="91"/>
      <c r="CJ86" s="91"/>
      <c r="CK86" s="91"/>
      <c r="CL86" s="91"/>
      <c r="CM86" s="92"/>
      <c r="CN86" s="93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5"/>
      <c r="DE86" s="6">
        <f>CD86/BT86-1</f>
        <v>0</v>
      </c>
    </row>
    <row r="87" spans="1:109" s="5" customFormat="1" ht="15" customHeight="1">
      <c r="A87" s="83" t="s">
        <v>82</v>
      </c>
      <c r="B87" s="84"/>
      <c r="C87" s="84"/>
      <c r="D87" s="84"/>
      <c r="E87" s="84"/>
      <c r="F87" s="84"/>
      <c r="G87" s="84"/>
      <c r="H87" s="84"/>
      <c r="I87" s="85"/>
      <c r="J87" s="14"/>
      <c r="K87" s="86" t="s">
        <v>83</v>
      </c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18"/>
      <c r="BI87" s="87" t="s">
        <v>67</v>
      </c>
      <c r="BJ87" s="88"/>
      <c r="BK87" s="88"/>
      <c r="BL87" s="88"/>
      <c r="BM87" s="88"/>
      <c r="BN87" s="88"/>
      <c r="BO87" s="88"/>
      <c r="BP87" s="88"/>
      <c r="BQ87" s="88"/>
      <c r="BR87" s="88"/>
      <c r="BS87" s="89"/>
      <c r="BT87" s="90">
        <v>0.11</v>
      </c>
      <c r="BU87" s="91"/>
      <c r="BV87" s="91"/>
      <c r="BW87" s="91"/>
      <c r="BX87" s="91"/>
      <c r="BY87" s="91"/>
      <c r="BZ87" s="91"/>
      <c r="CA87" s="91"/>
      <c r="CB87" s="91"/>
      <c r="CC87" s="92"/>
      <c r="CD87" s="90">
        <v>0.11</v>
      </c>
      <c r="CE87" s="91"/>
      <c r="CF87" s="91"/>
      <c r="CG87" s="91"/>
      <c r="CH87" s="91"/>
      <c r="CI87" s="91"/>
      <c r="CJ87" s="91"/>
      <c r="CK87" s="91"/>
      <c r="CL87" s="91"/>
      <c r="CM87" s="92"/>
      <c r="CN87" s="93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5"/>
      <c r="DE87" s="6">
        <f>CD87/BT87-1</f>
        <v>0</v>
      </c>
    </row>
    <row r="88" spans="1:109" s="5" customFormat="1" ht="30" customHeight="1">
      <c r="A88" s="67" t="s">
        <v>84</v>
      </c>
      <c r="B88" s="68"/>
      <c r="C88" s="68"/>
      <c r="D88" s="68"/>
      <c r="E88" s="68"/>
      <c r="F88" s="68"/>
      <c r="G88" s="68"/>
      <c r="H88" s="68"/>
      <c r="I88" s="69"/>
      <c r="J88" s="20"/>
      <c r="K88" s="70" t="s">
        <v>85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16"/>
      <c r="BI88" s="71" t="s">
        <v>5</v>
      </c>
      <c r="BJ88" s="72"/>
      <c r="BK88" s="72"/>
      <c r="BL88" s="72"/>
      <c r="BM88" s="72"/>
      <c r="BN88" s="72"/>
      <c r="BO88" s="72"/>
      <c r="BP88" s="72"/>
      <c r="BQ88" s="72"/>
      <c r="BR88" s="72"/>
      <c r="BS88" s="73"/>
      <c r="BT88" s="74">
        <v>0</v>
      </c>
      <c r="BU88" s="75"/>
      <c r="BV88" s="75"/>
      <c r="BW88" s="75"/>
      <c r="BX88" s="75"/>
      <c r="BY88" s="75"/>
      <c r="BZ88" s="75"/>
      <c r="CA88" s="75"/>
      <c r="CB88" s="75"/>
      <c r="CC88" s="76"/>
      <c r="CD88" s="74">
        <v>0</v>
      </c>
      <c r="CE88" s="75"/>
      <c r="CF88" s="75"/>
      <c r="CG88" s="75"/>
      <c r="CH88" s="75"/>
      <c r="CI88" s="75"/>
      <c r="CJ88" s="75"/>
      <c r="CK88" s="75"/>
      <c r="CL88" s="75"/>
      <c r="CM88" s="76"/>
      <c r="CN88" s="77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9"/>
      <c r="DE88" s="6"/>
    </row>
    <row r="89" spans="1:109" s="5" customFormat="1" ht="30" customHeight="1">
      <c r="A89" s="67" t="s">
        <v>86</v>
      </c>
      <c r="B89" s="68"/>
      <c r="C89" s="68"/>
      <c r="D89" s="68"/>
      <c r="E89" s="68"/>
      <c r="F89" s="68"/>
      <c r="G89" s="68"/>
      <c r="H89" s="68"/>
      <c r="I89" s="69"/>
      <c r="J89" s="20"/>
      <c r="K89" s="70" t="s">
        <v>87</v>
      </c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16"/>
      <c r="BI89" s="71" t="s">
        <v>5</v>
      </c>
      <c r="BJ89" s="72"/>
      <c r="BK89" s="72"/>
      <c r="BL89" s="72"/>
      <c r="BM89" s="72"/>
      <c r="BN89" s="72"/>
      <c r="BO89" s="72"/>
      <c r="BP89" s="72"/>
      <c r="BQ89" s="72"/>
      <c r="BR89" s="72"/>
      <c r="BS89" s="73"/>
      <c r="BT89" s="74">
        <v>0</v>
      </c>
      <c r="BU89" s="75"/>
      <c r="BV89" s="75"/>
      <c r="BW89" s="75"/>
      <c r="BX89" s="75"/>
      <c r="BY89" s="75"/>
      <c r="BZ89" s="75"/>
      <c r="CA89" s="75"/>
      <c r="CB89" s="75"/>
      <c r="CC89" s="76"/>
      <c r="CD89" s="74">
        <v>0</v>
      </c>
      <c r="CE89" s="75"/>
      <c r="CF89" s="75"/>
      <c r="CG89" s="75"/>
      <c r="CH89" s="75"/>
      <c r="CI89" s="75"/>
      <c r="CJ89" s="75"/>
      <c r="CK89" s="75"/>
      <c r="CL89" s="75"/>
      <c r="CM89" s="76"/>
      <c r="CN89" s="77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9"/>
      <c r="DE89" s="6"/>
    </row>
    <row r="90" spans="1:129" s="5" customFormat="1" ht="45" customHeight="1">
      <c r="A90" s="67" t="s">
        <v>88</v>
      </c>
      <c r="B90" s="68"/>
      <c r="C90" s="68"/>
      <c r="D90" s="68"/>
      <c r="E90" s="68"/>
      <c r="F90" s="68"/>
      <c r="G90" s="68"/>
      <c r="H90" s="68"/>
      <c r="I90" s="69"/>
      <c r="J90" s="20"/>
      <c r="K90" s="70" t="s">
        <v>89</v>
      </c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16"/>
      <c r="BI90" s="71" t="s">
        <v>67</v>
      </c>
      <c r="BJ90" s="72"/>
      <c r="BK90" s="72"/>
      <c r="BL90" s="72"/>
      <c r="BM90" s="72"/>
      <c r="BN90" s="72"/>
      <c r="BO90" s="72"/>
      <c r="BP90" s="72"/>
      <c r="BQ90" s="72"/>
      <c r="BR90" s="72"/>
      <c r="BS90" s="73"/>
      <c r="BT90" s="74">
        <v>7.33</v>
      </c>
      <c r="BU90" s="75"/>
      <c r="BV90" s="75"/>
      <c r="BW90" s="75"/>
      <c r="BX90" s="75"/>
      <c r="BY90" s="75"/>
      <c r="BZ90" s="75"/>
      <c r="CA90" s="75"/>
      <c r="CB90" s="75"/>
      <c r="CC90" s="76"/>
      <c r="CD90" s="61" t="s">
        <v>38</v>
      </c>
      <c r="CE90" s="62"/>
      <c r="CF90" s="62"/>
      <c r="CG90" s="62"/>
      <c r="CH90" s="62"/>
      <c r="CI90" s="62"/>
      <c r="CJ90" s="62"/>
      <c r="CK90" s="62"/>
      <c r="CL90" s="62"/>
      <c r="CM90" s="63"/>
      <c r="CN90" s="58" t="s">
        <v>38</v>
      </c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60"/>
      <c r="DE90" s="6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>
        <f>CE73+CE78</f>
        <v>0</v>
      </c>
      <c r="DV90" s="12">
        <f>CF73+CF78</f>
        <v>0</v>
      </c>
      <c r="DW90" s="12">
        <f>CG73+CG78</f>
        <v>0</v>
      </c>
      <c r="DX90" s="12">
        <f>CH73+CH78</f>
        <v>0</v>
      </c>
      <c r="DY90" s="12">
        <f>CI73+CI78</f>
        <v>0</v>
      </c>
    </row>
    <row r="92" spans="7:108" s="1" customFormat="1" ht="12.75">
      <c r="G92" s="1" t="s">
        <v>18</v>
      </c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</row>
    <row r="93" spans="1:108" s="1" customFormat="1" ht="68.25" customHeight="1">
      <c r="A93" s="104" t="s">
        <v>90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</row>
    <row r="94" spans="1:108" s="1" customFormat="1" ht="25.5" customHeight="1">
      <c r="A94" s="104" t="s">
        <v>91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</row>
    <row r="95" spans="1:108" s="1" customFormat="1" ht="25.5" customHeight="1">
      <c r="A95" s="104" t="s">
        <v>117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</row>
    <row r="96" spans="1:108" s="1" customFormat="1" ht="25.5" customHeight="1">
      <c r="A96" s="104" t="s">
        <v>92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</row>
    <row r="97" spans="1:108" s="1" customFormat="1" ht="25.5" customHeight="1">
      <c r="A97" s="104" t="s">
        <v>93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</row>
    <row r="98" ht="3" customHeight="1"/>
  </sheetData>
  <sheetProtection/>
  <mergeCells count="466">
    <mergeCell ref="A93:DD93"/>
    <mergeCell ref="A94:DD94"/>
    <mergeCell ref="A95:DD95"/>
    <mergeCell ref="A96:DD96"/>
    <mergeCell ref="A97:DD97"/>
    <mergeCell ref="A90:I90"/>
    <mergeCell ref="K90:BG90"/>
    <mergeCell ref="BI90:BS90"/>
    <mergeCell ref="BT90:CC90"/>
    <mergeCell ref="CD90:CM90"/>
    <mergeCell ref="CN90:DD90"/>
    <mergeCell ref="A89:I89"/>
    <mergeCell ref="K89:BG89"/>
    <mergeCell ref="BI89:BS89"/>
    <mergeCell ref="BT89:CC89"/>
    <mergeCell ref="CD89:CM89"/>
    <mergeCell ref="CN89:DD89"/>
    <mergeCell ref="A88:I88"/>
    <mergeCell ref="K88:BG88"/>
    <mergeCell ref="BI88:BS88"/>
    <mergeCell ref="BT88:CC88"/>
    <mergeCell ref="CD88:CM88"/>
    <mergeCell ref="CN88:DD88"/>
    <mergeCell ref="A87:I87"/>
    <mergeCell ref="K87:BG87"/>
    <mergeCell ref="BI87:BS87"/>
    <mergeCell ref="BT87:CC87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CN76:DD76"/>
    <mergeCell ref="A77:I77"/>
    <mergeCell ref="K77:BG77"/>
    <mergeCell ref="BI77:BS77"/>
    <mergeCell ref="BT77:CC77"/>
    <mergeCell ref="CD77:CM77"/>
    <mergeCell ref="CN77:DD77"/>
    <mergeCell ref="CD75:CM75"/>
    <mergeCell ref="A76:I76"/>
    <mergeCell ref="K76:BG76"/>
    <mergeCell ref="BI76:BS76"/>
    <mergeCell ref="BT76:CC76"/>
    <mergeCell ref="CD76:CM76"/>
    <mergeCell ref="A74:I74"/>
    <mergeCell ref="K74:BG74"/>
    <mergeCell ref="BI74:BS74"/>
    <mergeCell ref="BT74:CC74"/>
    <mergeCell ref="CD74:CM74"/>
    <mergeCell ref="CN74:DD75"/>
    <mergeCell ref="A75:I75"/>
    <mergeCell ref="K75:BG75"/>
    <mergeCell ref="BI75:BS75"/>
    <mergeCell ref="BT75:CC75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CN17:DD17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DE15:DE16"/>
    <mergeCell ref="BT16:CC16"/>
    <mergeCell ref="CD16:CM16"/>
    <mergeCell ref="A17:I17"/>
    <mergeCell ref="K17:BG17"/>
    <mergeCell ref="BI17:BS17"/>
    <mergeCell ref="BT17:CC17"/>
    <mergeCell ref="CD17:CM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97"/>
  <sheetViews>
    <sheetView view="pageBreakPreview" zoomScaleSheetLayoutView="100" workbookViewId="0" topLeftCell="A31">
      <selection activeCell="BT68" sqref="BT68:CM68"/>
    </sheetView>
  </sheetViews>
  <sheetFormatPr defaultColWidth="0.875" defaultRowHeight="15" customHeight="1"/>
  <cols>
    <col min="1" max="80" width="0.875" style="2" customWidth="1"/>
    <col min="81" max="81" width="4.375" style="2" customWidth="1"/>
    <col min="82" max="90" width="0.875" style="2" customWidth="1"/>
    <col min="91" max="91" width="4.625" style="2" customWidth="1"/>
    <col min="92" max="105" width="0.875" style="11" customWidth="1"/>
    <col min="106" max="106" width="2.875" style="11" customWidth="1"/>
    <col min="107" max="107" width="6.00390625" style="11" customWidth="1"/>
    <col min="108" max="108" width="17.625" style="11" customWidth="1"/>
    <col min="109" max="109" width="15.00390625" style="2" customWidth="1"/>
    <col min="110" max="113" width="0.875" style="2" customWidth="1"/>
    <col min="114" max="114" width="16.875" style="2" customWidth="1"/>
    <col min="115" max="115" width="16.25390625" style="2" customWidth="1"/>
    <col min="116" max="16384" width="0.875" style="2" customWidth="1"/>
  </cols>
  <sheetData>
    <row r="1" spans="67:108" s="1" customFormat="1" ht="12" customHeight="1">
      <c r="BO1" s="1" t="s">
        <v>94</v>
      </c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67:108" s="1" customFormat="1" ht="12" customHeight="1">
      <c r="BO2" s="1" t="s">
        <v>28</v>
      </c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67:108" s="1" customFormat="1" ht="12" customHeight="1">
      <c r="BO3" s="1" t="s">
        <v>29</v>
      </c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ht="21" customHeight="1"/>
    <row r="5" spans="1:108" s="3" customFormat="1" ht="14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30</v>
      </c>
      <c r="D10" s="4"/>
      <c r="AG10" s="25" t="s">
        <v>120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</row>
    <row r="11" spans="3:66" ht="15">
      <c r="C11" s="4" t="s">
        <v>31</v>
      </c>
      <c r="D11" s="4"/>
      <c r="J11" s="26" t="s">
        <v>121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3:66" ht="15">
      <c r="C12" s="4" t="s">
        <v>32</v>
      </c>
      <c r="D12" s="4"/>
      <c r="J12" s="27" t="s">
        <v>122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3:61" ht="15">
      <c r="C13" s="4" t="s">
        <v>33</v>
      </c>
      <c r="D13" s="4"/>
      <c r="AQ13" s="28" t="s">
        <v>196</v>
      </c>
      <c r="AR13" s="28"/>
      <c r="AS13" s="28"/>
      <c r="AT13" s="28"/>
      <c r="AU13" s="28"/>
      <c r="AV13" s="28"/>
      <c r="AW13" s="28"/>
      <c r="AX13" s="28"/>
      <c r="AY13" s="29" t="s">
        <v>34</v>
      </c>
      <c r="AZ13" s="29"/>
      <c r="BA13" s="28" t="s">
        <v>197</v>
      </c>
      <c r="BB13" s="28"/>
      <c r="BC13" s="28"/>
      <c r="BD13" s="28"/>
      <c r="BE13" s="28"/>
      <c r="BF13" s="28"/>
      <c r="BG13" s="28"/>
      <c r="BH13" s="28"/>
      <c r="BI13" s="2" t="s">
        <v>35</v>
      </c>
    </row>
    <row r="15" spans="1:109" s="5" customFormat="1" ht="13.5">
      <c r="A15" s="30" t="s">
        <v>27</v>
      </c>
      <c r="B15" s="31"/>
      <c r="C15" s="31"/>
      <c r="D15" s="31"/>
      <c r="E15" s="31"/>
      <c r="F15" s="31"/>
      <c r="G15" s="31"/>
      <c r="H15" s="31"/>
      <c r="I15" s="32"/>
      <c r="J15" s="36" t="s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0" t="s">
        <v>36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48">
        <v>2020</v>
      </c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50"/>
      <c r="CN15" s="40" t="s">
        <v>3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DE15" s="46" t="s">
        <v>181</v>
      </c>
    </row>
    <row r="16" spans="1:109" s="5" customFormat="1" ht="13.5">
      <c r="A16" s="33"/>
      <c r="B16" s="34"/>
      <c r="C16" s="34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4"/>
      <c r="BQ16" s="34"/>
      <c r="BR16" s="34"/>
      <c r="BS16" s="35"/>
      <c r="BT16" s="48" t="s">
        <v>1</v>
      </c>
      <c r="BU16" s="49"/>
      <c r="BV16" s="49"/>
      <c r="BW16" s="49"/>
      <c r="BX16" s="49"/>
      <c r="BY16" s="49"/>
      <c r="BZ16" s="49"/>
      <c r="CA16" s="49"/>
      <c r="CB16" s="49"/>
      <c r="CC16" s="50"/>
      <c r="CD16" s="48" t="s">
        <v>2</v>
      </c>
      <c r="CE16" s="49"/>
      <c r="CF16" s="49"/>
      <c r="CG16" s="49"/>
      <c r="CH16" s="49"/>
      <c r="CI16" s="49"/>
      <c r="CJ16" s="49"/>
      <c r="CK16" s="49"/>
      <c r="CL16" s="49"/>
      <c r="CM16" s="50"/>
      <c r="CN16" s="43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  <c r="DE16" s="47"/>
    </row>
    <row r="17" spans="1:109" s="5" customFormat="1" ht="15" customHeight="1">
      <c r="A17" s="51" t="s">
        <v>4</v>
      </c>
      <c r="B17" s="52"/>
      <c r="C17" s="52"/>
      <c r="D17" s="52"/>
      <c r="E17" s="52"/>
      <c r="F17" s="52"/>
      <c r="G17" s="52"/>
      <c r="H17" s="52"/>
      <c r="I17" s="53"/>
      <c r="J17" s="7"/>
      <c r="K17" s="54" t="s">
        <v>37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8"/>
      <c r="BI17" s="55" t="s">
        <v>38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7"/>
      <c r="BT17" s="55" t="s">
        <v>38</v>
      </c>
      <c r="BU17" s="56"/>
      <c r="BV17" s="56"/>
      <c r="BW17" s="56"/>
      <c r="BX17" s="56"/>
      <c r="BY17" s="56"/>
      <c r="BZ17" s="56"/>
      <c r="CA17" s="56"/>
      <c r="CB17" s="56"/>
      <c r="CC17" s="57"/>
      <c r="CD17" s="55" t="s">
        <v>38</v>
      </c>
      <c r="CE17" s="56"/>
      <c r="CF17" s="56"/>
      <c r="CG17" s="56"/>
      <c r="CH17" s="56"/>
      <c r="CI17" s="56"/>
      <c r="CJ17" s="56"/>
      <c r="CK17" s="56"/>
      <c r="CL17" s="56"/>
      <c r="CM17" s="57"/>
      <c r="CN17" s="58" t="s">
        <v>38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  <c r="DE17" s="13" t="s">
        <v>38</v>
      </c>
    </row>
    <row r="18" spans="1:117" s="5" customFormat="1" ht="30" customHeight="1">
      <c r="A18" s="51" t="s">
        <v>6</v>
      </c>
      <c r="B18" s="52"/>
      <c r="C18" s="52"/>
      <c r="D18" s="52"/>
      <c r="E18" s="52"/>
      <c r="F18" s="52"/>
      <c r="G18" s="52"/>
      <c r="H18" s="52"/>
      <c r="I18" s="53"/>
      <c r="J18" s="7"/>
      <c r="K18" s="54" t="s">
        <v>96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8"/>
      <c r="BI18" s="55" t="s">
        <v>5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7"/>
      <c r="BT18" s="61">
        <f>BT19+BT46+BT62</f>
        <v>1184110.3398289673</v>
      </c>
      <c r="BU18" s="62"/>
      <c r="BV18" s="62"/>
      <c r="BW18" s="62"/>
      <c r="BX18" s="62"/>
      <c r="BY18" s="62"/>
      <c r="BZ18" s="62"/>
      <c r="CA18" s="62"/>
      <c r="CB18" s="62"/>
      <c r="CC18" s="63"/>
      <c r="CD18" s="61">
        <f>CD19+CD46+CD62</f>
        <v>1101778.5668671103</v>
      </c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  <c r="DE18" s="6">
        <f>CD18/BT18-1</f>
        <v>-0.06953049069206596</v>
      </c>
      <c r="DF18" s="9"/>
      <c r="DG18" s="10"/>
      <c r="DH18" s="10"/>
      <c r="DI18" s="10"/>
      <c r="DJ18" s="10"/>
      <c r="DK18" s="10"/>
      <c r="DL18" s="10"/>
      <c r="DM18" s="10"/>
    </row>
    <row r="19" spans="1:109" s="5" customFormat="1" ht="30" customHeight="1">
      <c r="A19" s="51" t="s">
        <v>7</v>
      </c>
      <c r="B19" s="52"/>
      <c r="C19" s="52"/>
      <c r="D19" s="52"/>
      <c r="E19" s="52"/>
      <c r="F19" s="52"/>
      <c r="G19" s="52"/>
      <c r="H19" s="52"/>
      <c r="I19" s="53"/>
      <c r="J19" s="7"/>
      <c r="K19" s="54" t="s">
        <v>97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8"/>
      <c r="BI19" s="55" t="s">
        <v>5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7"/>
      <c r="BT19" s="61">
        <f>BT20+BT25+BT27+BT44+BT45</f>
        <v>598696.5569714104</v>
      </c>
      <c r="BU19" s="62"/>
      <c r="BV19" s="62"/>
      <c r="BW19" s="62"/>
      <c r="BX19" s="62"/>
      <c r="BY19" s="62"/>
      <c r="BZ19" s="62"/>
      <c r="CA19" s="62"/>
      <c r="CB19" s="62"/>
      <c r="CC19" s="63"/>
      <c r="CD19" s="61">
        <f>CD20+CD25+CD27+CD44+CD45</f>
        <v>562030.6511726694</v>
      </c>
      <c r="CE19" s="62"/>
      <c r="CF19" s="62"/>
      <c r="CG19" s="62"/>
      <c r="CH19" s="62"/>
      <c r="CI19" s="62"/>
      <c r="CJ19" s="62"/>
      <c r="CK19" s="62"/>
      <c r="CL19" s="62"/>
      <c r="CM19" s="63"/>
      <c r="CN19" s="64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  <c r="DE19" s="6">
        <f aca="true" t="shared" si="0" ref="DE19:DE83">CD19/BT19-1</f>
        <v>-0.06124288735552552</v>
      </c>
    </row>
    <row r="20" spans="1:109" s="5" customFormat="1" ht="65.25" customHeight="1">
      <c r="A20" s="51" t="s">
        <v>8</v>
      </c>
      <c r="B20" s="52"/>
      <c r="C20" s="52"/>
      <c r="D20" s="52"/>
      <c r="E20" s="52"/>
      <c r="F20" s="52"/>
      <c r="G20" s="52"/>
      <c r="H20" s="52"/>
      <c r="I20" s="53"/>
      <c r="J20" s="7"/>
      <c r="K20" s="54" t="s">
        <v>9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8"/>
      <c r="BI20" s="55" t="s">
        <v>5</v>
      </c>
      <c r="BJ20" s="56"/>
      <c r="BK20" s="56"/>
      <c r="BL20" s="56"/>
      <c r="BM20" s="56"/>
      <c r="BN20" s="56"/>
      <c r="BO20" s="56"/>
      <c r="BP20" s="56"/>
      <c r="BQ20" s="56"/>
      <c r="BR20" s="56"/>
      <c r="BS20" s="57"/>
      <c r="BT20" s="61">
        <f>BT21+BT22+BT23</f>
        <v>62629.32148735307</v>
      </c>
      <c r="BU20" s="62"/>
      <c r="BV20" s="62"/>
      <c r="BW20" s="62"/>
      <c r="BX20" s="62"/>
      <c r="BY20" s="62"/>
      <c r="BZ20" s="62"/>
      <c r="CA20" s="62"/>
      <c r="CB20" s="62"/>
      <c r="CC20" s="63"/>
      <c r="CD20" s="61">
        <f>CD21+CD22+CD23</f>
        <v>44932.24296</v>
      </c>
      <c r="CE20" s="62"/>
      <c r="CF20" s="62"/>
      <c r="CG20" s="62"/>
      <c r="CH20" s="62"/>
      <c r="CI20" s="62"/>
      <c r="CJ20" s="62"/>
      <c r="CK20" s="62"/>
      <c r="CL20" s="62"/>
      <c r="CM20" s="63"/>
      <c r="CN20" s="64" t="s">
        <v>184</v>
      </c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  <c r="DE20" s="6">
        <f t="shared" si="0"/>
        <v>-0.28256858141001395</v>
      </c>
    </row>
    <row r="21" spans="1:109" s="5" customFormat="1" ht="46.5" customHeight="1">
      <c r="A21" s="51" t="s">
        <v>11</v>
      </c>
      <c r="B21" s="52"/>
      <c r="C21" s="52"/>
      <c r="D21" s="52"/>
      <c r="E21" s="52"/>
      <c r="F21" s="52"/>
      <c r="G21" s="52"/>
      <c r="H21" s="52"/>
      <c r="I21" s="53"/>
      <c r="J21" s="7"/>
      <c r="K21" s="54" t="s">
        <v>119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8"/>
      <c r="BI21" s="55" t="s">
        <v>5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7"/>
      <c r="BT21" s="61">
        <f>'[4]Смета'!$N$27-BT22</f>
        <v>12204.379087515152</v>
      </c>
      <c r="BU21" s="62"/>
      <c r="BV21" s="62"/>
      <c r="BW21" s="62"/>
      <c r="BX21" s="62"/>
      <c r="BY21" s="62"/>
      <c r="BZ21" s="62"/>
      <c r="CA21" s="62"/>
      <c r="CB21" s="62"/>
      <c r="CC21" s="63"/>
      <c r="CD21" s="61">
        <f>'[4]Смета'!$O$27-CD22</f>
        <v>12943.974009999998</v>
      </c>
      <c r="CE21" s="62"/>
      <c r="CF21" s="62"/>
      <c r="CG21" s="62"/>
      <c r="CH21" s="62"/>
      <c r="CI21" s="62"/>
      <c r="CJ21" s="62"/>
      <c r="CK21" s="62"/>
      <c r="CL21" s="62"/>
      <c r="CM21" s="63"/>
      <c r="CN21" s="64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  <c r="DE21" s="6">
        <f t="shared" si="0"/>
        <v>0.06060078248810208</v>
      </c>
    </row>
    <row r="22" spans="1:109" s="5" customFormat="1" ht="26.25" customHeight="1">
      <c r="A22" s="51" t="s">
        <v>13</v>
      </c>
      <c r="B22" s="52"/>
      <c r="C22" s="52"/>
      <c r="D22" s="52"/>
      <c r="E22" s="52"/>
      <c r="F22" s="52"/>
      <c r="G22" s="52"/>
      <c r="H22" s="52"/>
      <c r="I22" s="53"/>
      <c r="J22" s="7"/>
      <c r="K22" s="54" t="s">
        <v>98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8"/>
      <c r="BI22" s="55" t="s">
        <v>5</v>
      </c>
      <c r="BJ22" s="56"/>
      <c r="BK22" s="56"/>
      <c r="BL22" s="56"/>
      <c r="BM22" s="56"/>
      <c r="BN22" s="56"/>
      <c r="BO22" s="56"/>
      <c r="BP22" s="56"/>
      <c r="BQ22" s="56"/>
      <c r="BR22" s="56"/>
      <c r="BS22" s="57"/>
      <c r="BT22" s="61">
        <f>'[4]Смета'!$N$28</f>
        <v>4140.83223959094</v>
      </c>
      <c r="BU22" s="62"/>
      <c r="BV22" s="62"/>
      <c r="BW22" s="62"/>
      <c r="BX22" s="62"/>
      <c r="BY22" s="62"/>
      <c r="BZ22" s="62"/>
      <c r="CA22" s="62"/>
      <c r="CB22" s="62"/>
      <c r="CC22" s="63"/>
      <c r="CD22" s="61">
        <f>'[4]Смета'!$O$28</f>
        <v>3930.08572</v>
      </c>
      <c r="CE22" s="62"/>
      <c r="CF22" s="62"/>
      <c r="CG22" s="62"/>
      <c r="CH22" s="62"/>
      <c r="CI22" s="62"/>
      <c r="CJ22" s="62"/>
      <c r="CK22" s="62"/>
      <c r="CL22" s="62"/>
      <c r="CM22" s="63"/>
      <c r="CN22" s="64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  <c r="DE22" s="6">
        <f t="shared" si="0"/>
        <v>-0.05089472535882278</v>
      </c>
    </row>
    <row r="23" spans="1:109" s="5" customFormat="1" ht="63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3"/>
      <c r="J23" s="7"/>
      <c r="K23" s="54" t="s">
        <v>40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8"/>
      <c r="BI23" s="55" t="s">
        <v>5</v>
      </c>
      <c r="BJ23" s="56"/>
      <c r="BK23" s="56"/>
      <c r="BL23" s="56"/>
      <c r="BM23" s="56"/>
      <c r="BN23" s="56"/>
      <c r="BO23" s="56"/>
      <c r="BP23" s="56"/>
      <c r="BQ23" s="56"/>
      <c r="BR23" s="56"/>
      <c r="BS23" s="57"/>
      <c r="BT23" s="61">
        <f>'[4]Смета'!$N$29</f>
        <v>46284.11016024697</v>
      </c>
      <c r="BU23" s="62"/>
      <c r="BV23" s="62"/>
      <c r="BW23" s="62"/>
      <c r="BX23" s="62"/>
      <c r="BY23" s="62"/>
      <c r="BZ23" s="62"/>
      <c r="CA23" s="62"/>
      <c r="CB23" s="62"/>
      <c r="CC23" s="63"/>
      <c r="CD23" s="61">
        <f>'[4]Смета'!$O$29</f>
        <v>28058.183230000002</v>
      </c>
      <c r="CE23" s="62"/>
      <c r="CF23" s="62"/>
      <c r="CG23" s="62"/>
      <c r="CH23" s="62"/>
      <c r="CI23" s="62"/>
      <c r="CJ23" s="62"/>
      <c r="CK23" s="62"/>
      <c r="CL23" s="62"/>
      <c r="CM23" s="63"/>
      <c r="CN23" s="64" t="s">
        <v>184</v>
      </c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  <c r="DE23" s="6">
        <f t="shared" si="0"/>
        <v>-0.3937836736440288</v>
      </c>
    </row>
    <row r="24" spans="1:109" s="5" customFormat="1" ht="44.25" customHeight="1">
      <c r="A24" s="51" t="s">
        <v>41</v>
      </c>
      <c r="B24" s="52"/>
      <c r="C24" s="52"/>
      <c r="D24" s="52"/>
      <c r="E24" s="52"/>
      <c r="F24" s="52"/>
      <c r="G24" s="52"/>
      <c r="H24" s="52"/>
      <c r="I24" s="53"/>
      <c r="J24" s="7"/>
      <c r="K24" s="54" t="s">
        <v>12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8"/>
      <c r="BI24" s="55" t="s">
        <v>5</v>
      </c>
      <c r="BJ24" s="56"/>
      <c r="BK24" s="56"/>
      <c r="BL24" s="56"/>
      <c r="BM24" s="56"/>
      <c r="BN24" s="56"/>
      <c r="BO24" s="56"/>
      <c r="BP24" s="56"/>
      <c r="BQ24" s="56"/>
      <c r="BR24" s="56"/>
      <c r="BS24" s="57"/>
      <c r="BT24" s="61">
        <f>'[4]Смета'!$N$30</f>
        <v>44995.30128230113</v>
      </c>
      <c r="BU24" s="62"/>
      <c r="BV24" s="62"/>
      <c r="BW24" s="62"/>
      <c r="BX24" s="62"/>
      <c r="BY24" s="62"/>
      <c r="BZ24" s="62"/>
      <c r="CA24" s="62"/>
      <c r="CB24" s="62"/>
      <c r="CC24" s="63"/>
      <c r="CD24" s="61">
        <f>'[4]Смета'!$O$30</f>
        <v>26698.19957</v>
      </c>
      <c r="CE24" s="62"/>
      <c r="CF24" s="62"/>
      <c r="CG24" s="62"/>
      <c r="CH24" s="62"/>
      <c r="CI24" s="62"/>
      <c r="CJ24" s="62"/>
      <c r="CK24" s="62"/>
      <c r="CL24" s="62"/>
      <c r="CM24" s="63"/>
      <c r="CN24" s="64" t="s">
        <v>185</v>
      </c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  <c r="DE24" s="6">
        <f t="shared" si="0"/>
        <v>-0.4066447204676965</v>
      </c>
    </row>
    <row r="25" spans="1:109" s="5" customFormat="1" ht="15" customHeight="1">
      <c r="A25" s="51" t="s">
        <v>10</v>
      </c>
      <c r="B25" s="52"/>
      <c r="C25" s="52"/>
      <c r="D25" s="52"/>
      <c r="E25" s="52"/>
      <c r="F25" s="52"/>
      <c r="G25" s="52"/>
      <c r="H25" s="52"/>
      <c r="I25" s="53"/>
      <c r="J25" s="7"/>
      <c r="K25" s="54" t="s">
        <v>21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8"/>
      <c r="BI25" s="55" t="s">
        <v>5</v>
      </c>
      <c r="BJ25" s="56"/>
      <c r="BK25" s="56"/>
      <c r="BL25" s="56"/>
      <c r="BM25" s="56"/>
      <c r="BN25" s="56"/>
      <c r="BO25" s="56"/>
      <c r="BP25" s="56"/>
      <c r="BQ25" s="56"/>
      <c r="BR25" s="56"/>
      <c r="BS25" s="57"/>
      <c r="BT25" s="61">
        <f>'[4]Смета'!$N$31</f>
        <v>353645.6240460708</v>
      </c>
      <c r="BU25" s="62"/>
      <c r="BV25" s="62"/>
      <c r="BW25" s="62"/>
      <c r="BX25" s="62"/>
      <c r="BY25" s="62"/>
      <c r="BZ25" s="62"/>
      <c r="CA25" s="62"/>
      <c r="CB25" s="62"/>
      <c r="CC25" s="63"/>
      <c r="CD25" s="61">
        <f>'[4]Смета'!$O$31</f>
        <v>345046.99529</v>
      </c>
      <c r="CE25" s="62"/>
      <c r="CF25" s="62"/>
      <c r="CG25" s="62"/>
      <c r="CH25" s="62"/>
      <c r="CI25" s="62"/>
      <c r="CJ25" s="62"/>
      <c r="CK25" s="62"/>
      <c r="CL25" s="62"/>
      <c r="CM25" s="63"/>
      <c r="CN25" s="64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  <c r="DE25" s="6">
        <f t="shared" si="0"/>
        <v>-0.024314251814269938</v>
      </c>
    </row>
    <row r="26" spans="1:109" s="5" customFormat="1" ht="15" customHeight="1">
      <c r="A26" s="51" t="s">
        <v>42</v>
      </c>
      <c r="B26" s="52"/>
      <c r="C26" s="52"/>
      <c r="D26" s="52"/>
      <c r="E26" s="52"/>
      <c r="F26" s="52"/>
      <c r="G26" s="52"/>
      <c r="H26" s="52"/>
      <c r="I26" s="53"/>
      <c r="J26" s="7"/>
      <c r="K26" s="54" t="s">
        <v>12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8"/>
      <c r="BI26" s="55" t="s">
        <v>5</v>
      </c>
      <c r="BJ26" s="56"/>
      <c r="BK26" s="56"/>
      <c r="BL26" s="56"/>
      <c r="BM26" s="56"/>
      <c r="BN26" s="56"/>
      <c r="BO26" s="56"/>
      <c r="BP26" s="56"/>
      <c r="BQ26" s="56"/>
      <c r="BR26" s="56"/>
      <c r="BS26" s="57"/>
      <c r="BT26" s="61">
        <f>'[4]Смета'!$N$32</f>
        <v>4113.56605923563</v>
      </c>
      <c r="BU26" s="62"/>
      <c r="BV26" s="62"/>
      <c r="BW26" s="62"/>
      <c r="BX26" s="62"/>
      <c r="BY26" s="62"/>
      <c r="BZ26" s="62"/>
      <c r="CA26" s="62"/>
      <c r="CB26" s="62"/>
      <c r="CC26" s="63"/>
      <c r="CD26" s="61">
        <f>'[4]Смета'!$O$32</f>
        <v>6323.680480000001</v>
      </c>
      <c r="CE26" s="62"/>
      <c r="CF26" s="62"/>
      <c r="CG26" s="62"/>
      <c r="CH26" s="62"/>
      <c r="CI26" s="62"/>
      <c r="CJ26" s="62"/>
      <c r="CK26" s="62"/>
      <c r="CL26" s="62"/>
      <c r="CM26" s="63"/>
      <c r="CN26" s="64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  <c r="DE26" s="6">
        <f t="shared" si="0"/>
        <v>0.5372745663831755</v>
      </c>
    </row>
    <row r="27" spans="1:109" s="5" customFormat="1" ht="40.5" customHeight="1">
      <c r="A27" s="51" t="s">
        <v>14</v>
      </c>
      <c r="B27" s="52"/>
      <c r="C27" s="52"/>
      <c r="D27" s="52"/>
      <c r="E27" s="52"/>
      <c r="F27" s="52"/>
      <c r="G27" s="52"/>
      <c r="H27" s="52"/>
      <c r="I27" s="53"/>
      <c r="J27" s="7"/>
      <c r="K27" s="54" t="s">
        <v>99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8"/>
      <c r="BI27" s="55" t="s">
        <v>5</v>
      </c>
      <c r="BJ27" s="56"/>
      <c r="BK27" s="56"/>
      <c r="BL27" s="56"/>
      <c r="BM27" s="56"/>
      <c r="BN27" s="56"/>
      <c r="BO27" s="56"/>
      <c r="BP27" s="56"/>
      <c r="BQ27" s="56"/>
      <c r="BR27" s="56"/>
      <c r="BS27" s="57"/>
      <c r="BT27" s="61">
        <f>BT28+BT29+BT30</f>
        <v>176728.36644800787</v>
      </c>
      <c r="BU27" s="62"/>
      <c r="BV27" s="62"/>
      <c r="BW27" s="62"/>
      <c r="BX27" s="62"/>
      <c r="BY27" s="62"/>
      <c r="BZ27" s="62"/>
      <c r="CA27" s="62"/>
      <c r="CB27" s="62"/>
      <c r="CC27" s="63"/>
      <c r="CD27" s="61">
        <f>CD28+CD29+CD30</f>
        <v>167234.08996999997</v>
      </c>
      <c r="CE27" s="62"/>
      <c r="CF27" s="62"/>
      <c r="CG27" s="62"/>
      <c r="CH27" s="62"/>
      <c r="CI27" s="62"/>
      <c r="CJ27" s="62"/>
      <c r="CK27" s="62"/>
      <c r="CL27" s="62"/>
      <c r="CM27" s="63"/>
      <c r="CN27" s="64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  <c r="DE27" s="6">
        <f t="shared" si="0"/>
        <v>-0.05372242537420302</v>
      </c>
    </row>
    <row r="28" spans="1:109" s="5" customFormat="1" ht="30" customHeight="1">
      <c r="A28" s="51" t="s">
        <v>43</v>
      </c>
      <c r="B28" s="52"/>
      <c r="C28" s="52"/>
      <c r="D28" s="52"/>
      <c r="E28" s="52"/>
      <c r="F28" s="52"/>
      <c r="G28" s="52"/>
      <c r="H28" s="52"/>
      <c r="I28" s="53"/>
      <c r="J28" s="7"/>
      <c r="K28" s="54" t="s">
        <v>100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8"/>
      <c r="BI28" s="55" t="s">
        <v>5</v>
      </c>
      <c r="BJ28" s="56"/>
      <c r="BK28" s="56"/>
      <c r="BL28" s="56"/>
      <c r="BM28" s="56"/>
      <c r="BN28" s="56"/>
      <c r="BO28" s="56"/>
      <c r="BP28" s="56"/>
      <c r="BQ28" s="56"/>
      <c r="BR28" s="56"/>
      <c r="BS28" s="57"/>
      <c r="BT28" s="61"/>
      <c r="BU28" s="62"/>
      <c r="BV28" s="62"/>
      <c r="BW28" s="62"/>
      <c r="BX28" s="62"/>
      <c r="BY28" s="62"/>
      <c r="BZ28" s="62"/>
      <c r="CA28" s="62"/>
      <c r="CB28" s="62"/>
      <c r="CC28" s="63"/>
      <c r="CD28" s="61"/>
      <c r="CE28" s="62"/>
      <c r="CF28" s="62"/>
      <c r="CG28" s="62"/>
      <c r="CH28" s="62"/>
      <c r="CI28" s="62"/>
      <c r="CJ28" s="62"/>
      <c r="CK28" s="62"/>
      <c r="CL28" s="62"/>
      <c r="CM28" s="63"/>
      <c r="CN28" s="64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  <c r="DE28" s="6"/>
    </row>
    <row r="29" spans="1:109" s="5" customFormat="1" ht="15" customHeight="1">
      <c r="A29" s="51" t="s">
        <v>45</v>
      </c>
      <c r="B29" s="52"/>
      <c r="C29" s="52"/>
      <c r="D29" s="52"/>
      <c r="E29" s="52"/>
      <c r="F29" s="52"/>
      <c r="G29" s="52"/>
      <c r="H29" s="52"/>
      <c r="I29" s="53"/>
      <c r="J29" s="7"/>
      <c r="K29" s="54" t="s">
        <v>44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8"/>
      <c r="BI29" s="55" t="s">
        <v>5</v>
      </c>
      <c r="BJ29" s="56"/>
      <c r="BK29" s="56"/>
      <c r="BL29" s="56"/>
      <c r="BM29" s="56"/>
      <c r="BN29" s="56"/>
      <c r="BO29" s="56"/>
      <c r="BP29" s="56"/>
      <c r="BQ29" s="56"/>
      <c r="BR29" s="56"/>
      <c r="BS29" s="57"/>
      <c r="BT29" s="61">
        <f>'[4]Смета'!$N$40</f>
        <v>110834.59353559776</v>
      </c>
      <c r="BU29" s="62"/>
      <c r="BV29" s="62"/>
      <c r="BW29" s="62"/>
      <c r="BX29" s="62"/>
      <c r="BY29" s="62"/>
      <c r="BZ29" s="62"/>
      <c r="CA29" s="62"/>
      <c r="CB29" s="62"/>
      <c r="CC29" s="63"/>
      <c r="CD29" s="61">
        <f>'[4]Смета'!$O$40</f>
        <v>103050.70061</v>
      </c>
      <c r="CE29" s="62"/>
      <c r="CF29" s="62"/>
      <c r="CG29" s="62"/>
      <c r="CH29" s="62"/>
      <c r="CI29" s="62"/>
      <c r="CJ29" s="62"/>
      <c r="CK29" s="62"/>
      <c r="CL29" s="62"/>
      <c r="CM29" s="63"/>
      <c r="CN29" s="64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  <c r="DE29" s="6">
        <f t="shared" si="0"/>
        <v>-0.07022981433227105</v>
      </c>
    </row>
    <row r="30" spans="1:109" s="5" customFormat="1" ht="30" customHeight="1">
      <c r="A30" s="51" t="s">
        <v>101</v>
      </c>
      <c r="B30" s="52"/>
      <c r="C30" s="52"/>
      <c r="D30" s="52"/>
      <c r="E30" s="52"/>
      <c r="F30" s="52"/>
      <c r="G30" s="52"/>
      <c r="H30" s="52"/>
      <c r="I30" s="53"/>
      <c r="J30" s="7"/>
      <c r="K30" s="54" t="s">
        <v>46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8"/>
      <c r="BI30" s="55" t="s">
        <v>5</v>
      </c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BT30" s="61">
        <f>SUM(BT31:CC43)</f>
        <v>65893.77291241012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61">
        <f>SUM(CD31:CM43)</f>
        <v>64183.38935999999</v>
      </c>
      <c r="CE30" s="62"/>
      <c r="CF30" s="62"/>
      <c r="CG30" s="62"/>
      <c r="CH30" s="62"/>
      <c r="CI30" s="62"/>
      <c r="CJ30" s="62"/>
      <c r="CK30" s="62"/>
      <c r="CL30" s="62"/>
      <c r="CM30" s="63"/>
      <c r="CN30" s="64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  <c r="DE30" s="6">
        <f t="shared" si="0"/>
        <v>-0.025956679619539624</v>
      </c>
    </row>
    <row r="31" spans="1:109" s="5" customFormat="1" ht="13.5">
      <c r="A31" s="51" t="s">
        <v>125</v>
      </c>
      <c r="B31" s="52"/>
      <c r="C31" s="52"/>
      <c r="D31" s="52"/>
      <c r="E31" s="52"/>
      <c r="F31" s="52"/>
      <c r="G31" s="52"/>
      <c r="H31" s="52"/>
      <c r="I31" s="53"/>
      <c r="J31" s="7"/>
      <c r="K31" s="54" t="s">
        <v>137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8"/>
      <c r="BI31" s="55" t="s">
        <v>5</v>
      </c>
      <c r="BJ31" s="56"/>
      <c r="BK31" s="56"/>
      <c r="BL31" s="56"/>
      <c r="BM31" s="56"/>
      <c r="BN31" s="56"/>
      <c r="BO31" s="56"/>
      <c r="BP31" s="56"/>
      <c r="BQ31" s="56"/>
      <c r="BR31" s="56"/>
      <c r="BS31" s="57"/>
      <c r="BT31" s="61">
        <f>'[4]Смета'!$N$36</f>
        <v>5609.49467110542</v>
      </c>
      <c r="BU31" s="62"/>
      <c r="BV31" s="62"/>
      <c r="BW31" s="62"/>
      <c r="BX31" s="62"/>
      <c r="BY31" s="62"/>
      <c r="BZ31" s="62"/>
      <c r="CA31" s="62"/>
      <c r="CB31" s="62"/>
      <c r="CC31" s="63"/>
      <c r="CD31" s="61">
        <f>'[4]Смета'!$O$36</f>
        <v>4418.11467</v>
      </c>
      <c r="CE31" s="62"/>
      <c r="CF31" s="62"/>
      <c r="CG31" s="62"/>
      <c r="CH31" s="62"/>
      <c r="CI31" s="62"/>
      <c r="CJ31" s="62"/>
      <c r="CK31" s="62"/>
      <c r="CL31" s="62"/>
      <c r="CM31" s="63"/>
      <c r="CN31" s="64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  <c r="DE31" s="6">
        <f t="shared" si="0"/>
        <v>-0.21238633263032303</v>
      </c>
    </row>
    <row r="32" spans="1:109" s="5" customFormat="1" ht="24" customHeight="1">
      <c r="A32" s="51" t="s">
        <v>126</v>
      </c>
      <c r="B32" s="52"/>
      <c r="C32" s="52"/>
      <c r="D32" s="52"/>
      <c r="E32" s="52"/>
      <c r="F32" s="52"/>
      <c r="G32" s="52"/>
      <c r="H32" s="52"/>
      <c r="I32" s="53"/>
      <c r="J32" s="7"/>
      <c r="K32" s="54" t="s">
        <v>138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8"/>
      <c r="BI32" s="55" t="s">
        <v>5</v>
      </c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61">
        <f>'[4]Смета'!$N$37</f>
        <v>8685.765186742956</v>
      </c>
      <c r="BU32" s="62"/>
      <c r="BV32" s="62"/>
      <c r="BW32" s="62"/>
      <c r="BX32" s="62"/>
      <c r="BY32" s="62"/>
      <c r="BZ32" s="62"/>
      <c r="CA32" s="62"/>
      <c r="CB32" s="62"/>
      <c r="CC32" s="63"/>
      <c r="CD32" s="61">
        <f>'[4]Смета'!$O$37</f>
        <v>7360.3276</v>
      </c>
      <c r="CE32" s="62"/>
      <c r="CF32" s="62"/>
      <c r="CG32" s="62"/>
      <c r="CH32" s="62"/>
      <c r="CI32" s="62"/>
      <c r="CJ32" s="62"/>
      <c r="CK32" s="62"/>
      <c r="CL32" s="62"/>
      <c r="CM32" s="63"/>
      <c r="CN32" s="64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6"/>
      <c r="DE32" s="6">
        <f t="shared" si="0"/>
        <v>-0.15259882788058388</v>
      </c>
    </row>
    <row r="33" spans="1:109" s="5" customFormat="1" ht="13.5" customHeight="1">
      <c r="A33" s="51" t="s">
        <v>127</v>
      </c>
      <c r="B33" s="52"/>
      <c r="C33" s="52"/>
      <c r="D33" s="52"/>
      <c r="E33" s="52"/>
      <c r="F33" s="52"/>
      <c r="G33" s="52"/>
      <c r="H33" s="52"/>
      <c r="I33" s="53"/>
      <c r="J33" s="7"/>
      <c r="K33" s="54" t="s">
        <v>139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8"/>
      <c r="BI33" s="55" t="s">
        <v>5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61">
        <f>'[4]Смета'!$N$38</f>
        <v>2354.2823513129574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61">
        <f>'[4]Смета'!$O$38</f>
        <v>3570.82592</v>
      </c>
      <c r="CE33" s="62"/>
      <c r="CF33" s="62"/>
      <c r="CG33" s="62"/>
      <c r="CH33" s="62"/>
      <c r="CI33" s="62"/>
      <c r="CJ33" s="62"/>
      <c r="CK33" s="62"/>
      <c r="CL33" s="62"/>
      <c r="CM33" s="63"/>
      <c r="CN33" s="64" t="s">
        <v>187</v>
      </c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6"/>
      <c r="DE33" s="6">
        <f t="shared" si="0"/>
        <v>0.5167364772575345</v>
      </c>
    </row>
    <row r="34" spans="1:109" s="5" customFormat="1" ht="13.5" customHeight="1">
      <c r="A34" s="51" t="s">
        <v>128</v>
      </c>
      <c r="B34" s="52"/>
      <c r="C34" s="52"/>
      <c r="D34" s="52"/>
      <c r="E34" s="52"/>
      <c r="F34" s="52"/>
      <c r="G34" s="52"/>
      <c r="H34" s="52"/>
      <c r="I34" s="53"/>
      <c r="J34" s="7"/>
      <c r="K34" s="54" t="s">
        <v>140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8"/>
      <c r="BI34" s="55" t="s">
        <v>5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7"/>
      <c r="BT34" s="61">
        <f>'[4]Смета'!$N$39</f>
        <v>6834.618590065623</v>
      </c>
      <c r="BU34" s="62"/>
      <c r="BV34" s="62"/>
      <c r="BW34" s="62"/>
      <c r="BX34" s="62"/>
      <c r="BY34" s="62"/>
      <c r="BZ34" s="62"/>
      <c r="CA34" s="62"/>
      <c r="CB34" s="62"/>
      <c r="CC34" s="63"/>
      <c r="CD34" s="61">
        <f>'[4]Смета'!$O$39</f>
        <v>6091.547779999999</v>
      </c>
      <c r="CE34" s="62"/>
      <c r="CF34" s="62"/>
      <c r="CG34" s="62"/>
      <c r="CH34" s="62"/>
      <c r="CI34" s="62"/>
      <c r="CJ34" s="62"/>
      <c r="CK34" s="62"/>
      <c r="CL34" s="62"/>
      <c r="CM34" s="63"/>
      <c r="CN34" s="64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6"/>
      <c r="DE34" s="6">
        <f t="shared" si="0"/>
        <v>-0.10872162071277913</v>
      </c>
    </row>
    <row r="35" spans="1:109" s="5" customFormat="1" ht="13.5">
      <c r="A35" s="51" t="s">
        <v>129</v>
      </c>
      <c r="B35" s="52"/>
      <c r="C35" s="52"/>
      <c r="D35" s="52"/>
      <c r="E35" s="52"/>
      <c r="F35" s="52"/>
      <c r="G35" s="52"/>
      <c r="H35" s="52"/>
      <c r="I35" s="53"/>
      <c r="J35" s="7"/>
      <c r="K35" s="54" t="s">
        <v>141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8"/>
      <c r="BI35" s="55" t="s">
        <v>5</v>
      </c>
      <c r="BJ35" s="56"/>
      <c r="BK35" s="56"/>
      <c r="BL35" s="56"/>
      <c r="BM35" s="56"/>
      <c r="BN35" s="56"/>
      <c r="BO35" s="56"/>
      <c r="BP35" s="56"/>
      <c r="BQ35" s="56"/>
      <c r="BR35" s="56"/>
      <c r="BS35" s="57"/>
      <c r="BT35" s="61">
        <f>'[4]Смета'!$N$41</f>
        <v>0</v>
      </c>
      <c r="BU35" s="62"/>
      <c r="BV35" s="62"/>
      <c r="BW35" s="62"/>
      <c r="BX35" s="62"/>
      <c r="BY35" s="62"/>
      <c r="BZ35" s="62"/>
      <c r="CA35" s="62"/>
      <c r="CB35" s="62"/>
      <c r="CC35" s="63"/>
      <c r="CD35" s="61">
        <f>'[4]Смета'!$O$41</f>
        <v>0</v>
      </c>
      <c r="CE35" s="62"/>
      <c r="CF35" s="62"/>
      <c r="CG35" s="62"/>
      <c r="CH35" s="62"/>
      <c r="CI35" s="62"/>
      <c r="CJ35" s="62"/>
      <c r="CK35" s="62"/>
      <c r="CL35" s="62"/>
      <c r="CM35" s="63"/>
      <c r="CN35" s="64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6"/>
      <c r="DE35" s="6"/>
    </row>
    <row r="36" spans="1:109" s="5" customFormat="1" ht="13.5" customHeight="1">
      <c r="A36" s="51" t="s">
        <v>130</v>
      </c>
      <c r="B36" s="52"/>
      <c r="C36" s="52"/>
      <c r="D36" s="52"/>
      <c r="E36" s="52"/>
      <c r="F36" s="52"/>
      <c r="G36" s="52"/>
      <c r="H36" s="52"/>
      <c r="I36" s="53"/>
      <c r="J36" s="7"/>
      <c r="K36" s="54" t="s">
        <v>142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8"/>
      <c r="BI36" s="55" t="s">
        <v>5</v>
      </c>
      <c r="BJ36" s="56"/>
      <c r="BK36" s="56"/>
      <c r="BL36" s="56"/>
      <c r="BM36" s="56"/>
      <c r="BN36" s="56"/>
      <c r="BO36" s="56"/>
      <c r="BP36" s="56"/>
      <c r="BQ36" s="56"/>
      <c r="BR36" s="56"/>
      <c r="BS36" s="57"/>
      <c r="BT36" s="61">
        <f>'[4]Смета'!$N$42</f>
        <v>3370.0302457778635</v>
      </c>
      <c r="BU36" s="62"/>
      <c r="BV36" s="62"/>
      <c r="BW36" s="62"/>
      <c r="BX36" s="62"/>
      <c r="BY36" s="62"/>
      <c r="BZ36" s="62"/>
      <c r="CA36" s="62"/>
      <c r="CB36" s="62"/>
      <c r="CC36" s="63"/>
      <c r="CD36" s="61">
        <f>'[4]Смета'!$O$42</f>
        <v>913.5683300000001</v>
      </c>
      <c r="CE36" s="62"/>
      <c r="CF36" s="62"/>
      <c r="CG36" s="62"/>
      <c r="CH36" s="62"/>
      <c r="CI36" s="62"/>
      <c r="CJ36" s="62"/>
      <c r="CK36" s="62"/>
      <c r="CL36" s="62"/>
      <c r="CM36" s="63"/>
      <c r="CN36" s="64" t="s">
        <v>200</v>
      </c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  <c r="DE36" s="6">
        <f t="shared" si="0"/>
        <v>-0.7289139077773672</v>
      </c>
    </row>
    <row r="37" spans="1:109" s="5" customFormat="1" ht="13.5">
      <c r="A37" s="51" t="s">
        <v>131</v>
      </c>
      <c r="B37" s="52"/>
      <c r="C37" s="52"/>
      <c r="D37" s="52"/>
      <c r="E37" s="52"/>
      <c r="F37" s="52"/>
      <c r="G37" s="52"/>
      <c r="H37" s="52"/>
      <c r="I37" s="53"/>
      <c r="J37" s="7"/>
      <c r="K37" s="54" t="s">
        <v>143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8"/>
      <c r="BI37" s="55" t="s">
        <v>5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7"/>
      <c r="BT37" s="61">
        <f>'[4]Смета'!$N$43</f>
        <v>1598.8940138613827</v>
      </c>
      <c r="BU37" s="62"/>
      <c r="BV37" s="62"/>
      <c r="BW37" s="62"/>
      <c r="BX37" s="62"/>
      <c r="BY37" s="62"/>
      <c r="BZ37" s="62"/>
      <c r="CA37" s="62"/>
      <c r="CB37" s="62"/>
      <c r="CC37" s="63"/>
      <c r="CD37" s="61">
        <f>'[4]Смета'!$O$43</f>
        <v>526.92673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64" t="s">
        <v>201</v>
      </c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6"/>
      <c r="DE37" s="6">
        <f t="shared" si="0"/>
        <v>-0.6704429903221325</v>
      </c>
    </row>
    <row r="38" spans="1:109" s="5" customFormat="1" ht="26.25" customHeight="1">
      <c r="A38" s="51" t="s">
        <v>132</v>
      </c>
      <c r="B38" s="52"/>
      <c r="C38" s="52"/>
      <c r="D38" s="52"/>
      <c r="E38" s="52"/>
      <c r="F38" s="52"/>
      <c r="G38" s="52"/>
      <c r="H38" s="52"/>
      <c r="I38" s="53"/>
      <c r="J38" s="7"/>
      <c r="K38" s="54" t="s">
        <v>144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8"/>
      <c r="BI38" s="55" t="s">
        <v>5</v>
      </c>
      <c r="BJ38" s="56"/>
      <c r="BK38" s="56"/>
      <c r="BL38" s="56"/>
      <c r="BM38" s="56"/>
      <c r="BN38" s="56"/>
      <c r="BO38" s="56"/>
      <c r="BP38" s="56"/>
      <c r="BQ38" s="56"/>
      <c r="BR38" s="56"/>
      <c r="BS38" s="57"/>
      <c r="BT38" s="61">
        <f>'[4]Смета'!$N$44</f>
        <v>17259.985298253392</v>
      </c>
      <c r="BU38" s="62"/>
      <c r="BV38" s="62"/>
      <c r="BW38" s="62"/>
      <c r="BX38" s="62"/>
      <c r="BY38" s="62"/>
      <c r="BZ38" s="62"/>
      <c r="CA38" s="62"/>
      <c r="CB38" s="62"/>
      <c r="CC38" s="63"/>
      <c r="CD38" s="61">
        <f>'[4]Смета'!$O$44</f>
        <v>19652.20635</v>
      </c>
      <c r="CE38" s="62"/>
      <c r="CF38" s="62"/>
      <c r="CG38" s="62"/>
      <c r="CH38" s="62"/>
      <c r="CI38" s="62"/>
      <c r="CJ38" s="62"/>
      <c r="CK38" s="62"/>
      <c r="CL38" s="62"/>
      <c r="CM38" s="63"/>
      <c r="CN38" s="64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  <c r="DE38" s="6">
        <f t="shared" si="0"/>
        <v>0.13859925199291379</v>
      </c>
    </row>
    <row r="39" spans="1:109" s="5" customFormat="1" ht="13.5">
      <c r="A39" s="51" t="s">
        <v>133</v>
      </c>
      <c r="B39" s="52"/>
      <c r="C39" s="52"/>
      <c r="D39" s="52"/>
      <c r="E39" s="52"/>
      <c r="F39" s="52"/>
      <c r="G39" s="52"/>
      <c r="H39" s="52"/>
      <c r="I39" s="53"/>
      <c r="J39" s="7"/>
      <c r="K39" s="54" t="s">
        <v>145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8"/>
      <c r="BI39" s="55" t="s">
        <v>5</v>
      </c>
      <c r="BJ39" s="56"/>
      <c r="BK39" s="56"/>
      <c r="BL39" s="56"/>
      <c r="BM39" s="56"/>
      <c r="BN39" s="56"/>
      <c r="BO39" s="56"/>
      <c r="BP39" s="56"/>
      <c r="BQ39" s="56"/>
      <c r="BR39" s="56"/>
      <c r="BS39" s="57"/>
      <c r="BT39" s="61">
        <f>'[4]Смета'!$N$45</f>
        <v>0</v>
      </c>
      <c r="BU39" s="62"/>
      <c r="BV39" s="62"/>
      <c r="BW39" s="62"/>
      <c r="BX39" s="62"/>
      <c r="BY39" s="62"/>
      <c r="BZ39" s="62"/>
      <c r="CA39" s="62"/>
      <c r="CB39" s="62"/>
      <c r="CC39" s="63"/>
      <c r="CD39" s="61">
        <f>'[4]Смета'!$O$45</f>
        <v>0</v>
      </c>
      <c r="CE39" s="62"/>
      <c r="CF39" s="62"/>
      <c r="CG39" s="62"/>
      <c r="CH39" s="62"/>
      <c r="CI39" s="62"/>
      <c r="CJ39" s="62"/>
      <c r="CK39" s="62"/>
      <c r="CL39" s="62"/>
      <c r="CM39" s="63"/>
      <c r="CN39" s="64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6"/>
      <c r="DE39" s="6"/>
    </row>
    <row r="40" spans="1:109" s="5" customFormat="1" ht="13.5">
      <c r="A40" s="51" t="s">
        <v>134</v>
      </c>
      <c r="B40" s="52"/>
      <c r="C40" s="52"/>
      <c r="D40" s="52"/>
      <c r="E40" s="52"/>
      <c r="F40" s="52"/>
      <c r="G40" s="52"/>
      <c r="H40" s="52"/>
      <c r="I40" s="53"/>
      <c r="J40" s="7"/>
      <c r="K40" s="54" t="s">
        <v>146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8"/>
      <c r="BI40" s="55" t="s">
        <v>5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57"/>
      <c r="BT40" s="61" t="s">
        <v>34</v>
      </c>
      <c r="BU40" s="62"/>
      <c r="BV40" s="62"/>
      <c r="BW40" s="62"/>
      <c r="BX40" s="62"/>
      <c r="BY40" s="62"/>
      <c r="BZ40" s="62"/>
      <c r="CA40" s="62"/>
      <c r="CB40" s="62"/>
      <c r="CC40" s="63"/>
      <c r="CD40" s="61" t="s">
        <v>34</v>
      </c>
      <c r="CE40" s="62"/>
      <c r="CF40" s="62"/>
      <c r="CG40" s="62"/>
      <c r="CH40" s="62"/>
      <c r="CI40" s="62"/>
      <c r="CJ40" s="62"/>
      <c r="CK40" s="62"/>
      <c r="CL40" s="62"/>
      <c r="CM40" s="63"/>
      <c r="CN40" s="64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6"/>
      <c r="DE40" s="6"/>
    </row>
    <row r="41" spans="1:109" s="5" customFormat="1" ht="13.5">
      <c r="A41" s="51" t="s">
        <v>135</v>
      </c>
      <c r="B41" s="52"/>
      <c r="C41" s="52"/>
      <c r="D41" s="52"/>
      <c r="E41" s="52"/>
      <c r="F41" s="52"/>
      <c r="G41" s="52"/>
      <c r="H41" s="52"/>
      <c r="I41" s="53"/>
      <c r="J41" s="7"/>
      <c r="K41" s="54" t="s">
        <v>147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8"/>
      <c r="BI41" s="55" t="s">
        <v>5</v>
      </c>
      <c r="BJ41" s="56"/>
      <c r="BK41" s="56"/>
      <c r="BL41" s="56"/>
      <c r="BM41" s="56"/>
      <c r="BN41" s="56"/>
      <c r="BO41" s="56"/>
      <c r="BP41" s="56"/>
      <c r="BQ41" s="56"/>
      <c r="BR41" s="56"/>
      <c r="BS41" s="57"/>
      <c r="BT41" s="61" t="s">
        <v>34</v>
      </c>
      <c r="BU41" s="62"/>
      <c r="BV41" s="62"/>
      <c r="BW41" s="62"/>
      <c r="BX41" s="62"/>
      <c r="BY41" s="62"/>
      <c r="BZ41" s="62"/>
      <c r="CA41" s="62"/>
      <c r="CB41" s="62"/>
      <c r="CC41" s="63"/>
      <c r="CD41" s="61" t="s">
        <v>34</v>
      </c>
      <c r="CE41" s="62"/>
      <c r="CF41" s="62"/>
      <c r="CG41" s="62"/>
      <c r="CH41" s="62"/>
      <c r="CI41" s="62"/>
      <c r="CJ41" s="62"/>
      <c r="CK41" s="62"/>
      <c r="CL41" s="62"/>
      <c r="CM41" s="63"/>
      <c r="CN41" s="64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6"/>
      <c r="DE41" s="6"/>
    </row>
    <row r="42" spans="1:109" s="5" customFormat="1" ht="13.5">
      <c r="A42" s="51" t="s">
        <v>136</v>
      </c>
      <c r="B42" s="52"/>
      <c r="C42" s="52"/>
      <c r="D42" s="52"/>
      <c r="E42" s="52"/>
      <c r="F42" s="52"/>
      <c r="G42" s="52"/>
      <c r="H42" s="52"/>
      <c r="I42" s="53"/>
      <c r="J42" s="7"/>
      <c r="K42" s="54" t="s">
        <v>148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8"/>
      <c r="BI42" s="55" t="s">
        <v>5</v>
      </c>
      <c r="BJ42" s="56"/>
      <c r="BK42" s="56"/>
      <c r="BL42" s="56"/>
      <c r="BM42" s="56"/>
      <c r="BN42" s="56"/>
      <c r="BO42" s="56"/>
      <c r="BP42" s="56"/>
      <c r="BQ42" s="56"/>
      <c r="BR42" s="56"/>
      <c r="BS42" s="57"/>
      <c r="BT42" s="61">
        <f>'[4]Смета'!$N$46</f>
        <v>15998.365906457377</v>
      </c>
      <c r="BU42" s="62"/>
      <c r="BV42" s="62"/>
      <c r="BW42" s="62"/>
      <c r="BX42" s="62"/>
      <c r="BY42" s="62"/>
      <c r="BZ42" s="62"/>
      <c r="CA42" s="62"/>
      <c r="CB42" s="62"/>
      <c r="CC42" s="63"/>
      <c r="CD42" s="61">
        <f>'[4]Смета'!$O$46</f>
        <v>18030.889049999994</v>
      </c>
      <c r="CE42" s="62"/>
      <c r="CF42" s="62"/>
      <c r="CG42" s="62"/>
      <c r="CH42" s="62"/>
      <c r="CI42" s="62"/>
      <c r="CJ42" s="62"/>
      <c r="CK42" s="62"/>
      <c r="CL42" s="62"/>
      <c r="CM42" s="63"/>
      <c r="CN42" s="64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6"/>
      <c r="DE42" s="6">
        <f t="shared" si="0"/>
        <v>0.12704567175340298</v>
      </c>
    </row>
    <row r="43" spans="1:109" s="5" customFormat="1" ht="24.75" customHeight="1">
      <c r="A43" s="51" t="s">
        <v>178</v>
      </c>
      <c r="B43" s="52"/>
      <c r="C43" s="52"/>
      <c r="D43" s="52"/>
      <c r="E43" s="52"/>
      <c r="F43" s="52"/>
      <c r="G43" s="52"/>
      <c r="H43" s="52"/>
      <c r="I43" s="53"/>
      <c r="J43" s="7"/>
      <c r="K43" s="54" t="s">
        <v>179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8"/>
      <c r="BI43" s="55" t="s">
        <v>5</v>
      </c>
      <c r="BJ43" s="56"/>
      <c r="BK43" s="56"/>
      <c r="BL43" s="56"/>
      <c r="BM43" s="56"/>
      <c r="BN43" s="56"/>
      <c r="BO43" s="56"/>
      <c r="BP43" s="56"/>
      <c r="BQ43" s="56"/>
      <c r="BR43" s="56"/>
      <c r="BS43" s="57"/>
      <c r="BT43" s="61">
        <f>'[4]Смета'!$N$47</f>
        <v>4182.336648833154</v>
      </c>
      <c r="BU43" s="62"/>
      <c r="BV43" s="62"/>
      <c r="BW43" s="62"/>
      <c r="BX43" s="62"/>
      <c r="BY43" s="62"/>
      <c r="BZ43" s="62"/>
      <c r="CA43" s="62"/>
      <c r="CB43" s="62"/>
      <c r="CC43" s="63"/>
      <c r="CD43" s="61">
        <f>'[4]Смета'!$O$47</f>
        <v>3618.98293</v>
      </c>
      <c r="CE43" s="62"/>
      <c r="CF43" s="62"/>
      <c r="CG43" s="62"/>
      <c r="CH43" s="62"/>
      <c r="CI43" s="62"/>
      <c r="CJ43" s="62"/>
      <c r="CK43" s="62"/>
      <c r="CL43" s="62"/>
      <c r="CM43" s="63"/>
      <c r="CN43" s="64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6"/>
      <c r="DE43" s="6"/>
    </row>
    <row r="44" spans="1:109" s="5" customFormat="1" ht="45" customHeight="1">
      <c r="A44" s="51" t="s">
        <v>102</v>
      </c>
      <c r="B44" s="52"/>
      <c r="C44" s="52"/>
      <c r="D44" s="52"/>
      <c r="E44" s="52"/>
      <c r="F44" s="52"/>
      <c r="G44" s="52"/>
      <c r="H44" s="52"/>
      <c r="I44" s="53"/>
      <c r="J44" s="7"/>
      <c r="K44" s="54" t="s">
        <v>103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8"/>
      <c r="BI44" s="55" t="s">
        <v>5</v>
      </c>
      <c r="BJ44" s="56"/>
      <c r="BK44" s="56"/>
      <c r="BL44" s="56"/>
      <c r="BM44" s="56"/>
      <c r="BN44" s="56"/>
      <c r="BO44" s="56"/>
      <c r="BP44" s="56"/>
      <c r="BQ44" s="56"/>
      <c r="BR44" s="56"/>
      <c r="BS44" s="57"/>
      <c r="BT44" s="61"/>
      <c r="BU44" s="62"/>
      <c r="BV44" s="62"/>
      <c r="BW44" s="62"/>
      <c r="BX44" s="62"/>
      <c r="BY44" s="62"/>
      <c r="BZ44" s="62"/>
      <c r="CA44" s="62"/>
      <c r="CB44" s="62"/>
      <c r="CC44" s="63"/>
      <c r="CD44" s="61"/>
      <c r="CE44" s="62"/>
      <c r="CF44" s="62"/>
      <c r="CG44" s="62"/>
      <c r="CH44" s="62"/>
      <c r="CI44" s="62"/>
      <c r="CJ44" s="62"/>
      <c r="CK44" s="62"/>
      <c r="CL44" s="62"/>
      <c r="CM44" s="63"/>
      <c r="CN44" s="64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6"/>
      <c r="DE44" s="6"/>
    </row>
    <row r="45" spans="1:109" s="5" customFormat="1" ht="30" customHeight="1">
      <c r="A45" s="51" t="s">
        <v>104</v>
      </c>
      <c r="B45" s="52"/>
      <c r="C45" s="52"/>
      <c r="D45" s="52"/>
      <c r="E45" s="52"/>
      <c r="F45" s="52"/>
      <c r="G45" s="52"/>
      <c r="H45" s="52"/>
      <c r="I45" s="53"/>
      <c r="J45" s="7"/>
      <c r="K45" s="54" t="s">
        <v>105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8"/>
      <c r="BI45" s="55" t="s">
        <v>5</v>
      </c>
      <c r="BJ45" s="56"/>
      <c r="BK45" s="56"/>
      <c r="BL45" s="56"/>
      <c r="BM45" s="56"/>
      <c r="BN45" s="56"/>
      <c r="BO45" s="56"/>
      <c r="BP45" s="56"/>
      <c r="BQ45" s="56"/>
      <c r="BR45" s="56"/>
      <c r="BS45" s="57"/>
      <c r="BT45" s="61">
        <f>'[4]Смета'!$N$48</f>
        <v>5693.2449899787825</v>
      </c>
      <c r="BU45" s="62"/>
      <c r="BV45" s="62"/>
      <c r="BW45" s="62"/>
      <c r="BX45" s="62"/>
      <c r="BY45" s="62"/>
      <c r="BZ45" s="62"/>
      <c r="CA45" s="62"/>
      <c r="CB45" s="62"/>
      <c r="CC45" s="63"/>
      <c r="CD45" s="61">
        <f>'[4]Смета'!$O$48</f>
        <v>4817.322952669398</v>
      </c>
      <c r="CE45" s="62"/>
      <c r="CF45" s="62"/>
      <c r="CG45" s="62"/>
      <c r="CH45" s="62"/>
      <c r="CI45" s="62"/>
      <c r="CJ45" s="62"/>
      <c r="CK45" s="62"/>
      <c r="CL45" s="62"/>
      <c r="CM45" s="63"/>
      <c r="CN45" s="64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6"/>
      <c r="DE45" s="6">
        <f t="shared" si="0"/>
        <v>-0.15385286226943995</v>
      </c>
    </row>
    <row r="46" spans="1:109" s="5" customFormat="1" ht="30" customHeight="1">
      <c r="A46" s="51" t="s">
        <v>47</v>
      </c>
      <c r="B46" s="52"/>
      <c r="C46" s="52"/>
      <c r="D46" s="52"/>
      <c r="E46" s="52"/>
      <c r="F46" s="52"/>
      <c r="G46" s="52"/>
      <c r="H46" s="52"/>
      <c r="I46" s="53"/>
      <c r="J46" s="7"/>
      <c r="K46" s="54" t="s">
        <v>48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8"/>
      <c r="BI46" s="55" t="s">
        <v>5</v>
      </c>
      <c r="BJ46" s="56"/>
      <c r="BK46" s="56"/>
      <c r="BL46" s="56"/>
      <c r="BM46" s="56"/>
      <c r="BN46" s="56"/>
      <c r="BO46" s="56"/>
      <c r="BP46" s="56"/>
      <c r="BQ46" s="56"/>
      <c r="BR46" s="56"/>
      <c r="BS46" s="57"/>
      <c r="BT46" s="61">
        <f>BT47+BT48+BT49+BT50+BT51+BT52+BT53+BT54+BT55+BT56+BT58+BT59</f>
        <v>578037.0682901544</v>
      </c>
      <c r="BU46" s="62"/>
      <c r="BV46" s="62"/>
      <c r="BW46" s="62"/>
      <c r="BX46" s="62"/>
      <c r="BY46" s="62"/>
      <c r="BZ46" s="62"/>
      <c r="CA46" s="62"/>
      <c r="CB46" s="62"/>
      <c r="CC46" s="63"/>
      <c r="CD46" s="61">
        <f>CD47+CD48+CD49+CD50+CD51+CD52+CD53+CD54+CD55+CD56+CD58+CD59</f>
        <v>539747.9156944408</v>
      </c>
      <c r="CE46" s="62"/>
      <c r="CF46" s="62"/>
      <c r="CG46" s="62"/>
      <c r="CH46" s="62"/>
      <c r="CI46" s="62"/>
      <c r="CJ46" s="62"/>
      <c r="CK46" s="62"/>
      <c r="CL46" s="62"/>
      <c r="CM46" s="63"/>
      <c r="CN46" s="64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6"/>
      <c r="DE46" s="6">
        <f t="shared" si="0"/>
        <v>-0.06623996054262349</v>
      </c>
    </row>
    <row r="47" spans="1:109" s="5" customFormat="1" ht="15" customHeight="1">
      <c r="A47" s="51" t="s">
        <v>49</v>
      </c>
      <c r="B47" s="52"/>
      <c r="C47" s="52"/>
      <c r="D47" s="52"/>
      <c r="E47" s="52"/>
      <c r="F47" s="52"/>
      <c r="G47" s="52"/>
      <c r="H47" s="52"/>
      <c r="I47" s="53"/>
      <c r="J47" s="7"/>
      <c r="K47" s="54" t="s">
        <v>50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8"/>
      <c r="BI47" s="55" t="s">
        <v>5</v>
      </c>
      <c r="BJ47" s="56"/>
      <c r="BK47" s="56"/>
      <c r="BL47" s="56"/>
      <c r="BM47" s="56"/>
      <c r="BN47" s="56"/>
      <c r="BO47" s="56"/>
      <c r="BP47" s="56"/>
      <c r="BQ47" s="56"/>
      <c r="BR47" s="56"/>
      <c r="BS47" s="57"/>
      <c r="BT47" s="61">
        <f>'[4]Смета'!$N$52</f>
        <v>12119.638247606466</v>
      </c>
      <c r="BU47" s="62"/>
      <c r="BV47" s="62"/>
      <c r="BW47" s="62"/>
      <c r="BX47" s="62"/>
      <c r="BY47" s="62"/>
      <c r="BZ47" s="62"/>
      <c r="CA47" s="62"/>
      <c r="CB47" s="62"/>
      <c r="CC47" s="63"/>
      <c r="CD47" s="61">
        <f>'[4]Смета'!$O$52</f>
        <v>11897.592460000002</v>
      </c>
      <c r="CE47" s="62"/>
      <c r="CF47" s="62"/>
      <c r="CG47" s="62"/>
      <c r="CH47" s="62"/>
      <c r="CI47" s="62"/>
      <c r="CJ47" s="62"/>
      <c r="CK47" s="62"/>
      <c r="CL47" s="62"/>
      <c r="CM47" s="63"/>
      <c r="CN47" s="64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6"/>
      <c r="DE47" s="6">
        <f t="shared" si="0"/>
        <v>-0.01832115638025067</v>
      </c>
    </row>
    <row r="48" spans="1:109" s="5" customFormat="1" ht="45" customHeight="1">
      <c r="A48" s="51" t="s">
        <v>51</v>
      </c>
      <c r="B48" s="52"/>
      <c r="C48" s="52"/>
      <c r="D48" s="52"/>
      <c r="E48" s="52"/>
      <c r="F48" s="52"/>
      <c r="G48" s="52"/>
      <c r="H48" s="52"/>
      <c r="I48" s="53"/>
      <c r="J48" s="7"/>
      <c r="K48" s="54" t="s">
        <v>52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8"/>
      <c r="BI48" s="55" t="s">
        <v>5</v>
      </c>
      <c r="BJ48" s="56"/>
      <c r="BK48" s="56"/>
      <c r="BL48" s="56"/>
      <c r="BM48" s="56"/>
      <c r="BN48" s="56"/>
      <c r="BO48" s="56"/>
      <c r="BP48" s="56"/>
      <c r="BQ48" s="56"/>
      <c r="BR48" s="56"/>
      <c r="BS48" s="57"/>
      <c r="BT48" s="61"/>
      <c r="BU48" s="62"/>
      <c r="BV48" s="62"/>
      <c r="BW48" s="62"/>
      <c r="BX48" s="62"/>
      <c r="BY48" s="62"/>
      <c r="BZ48" s="62"/>
      <c r="CA48" s="62"/>
      <c r="CB48" s="62"/>
      <c r="CC48" s="63"/>
      <c r="CD48" s="61"/>
      <c r="CE48" s="62"/>
      <c r="CF48" s="62"/>
      <c r="CG48" s="62"/>
      <c r="CH48" s="62"/>
      <c r="CI48" s="62"/>
      <c r="CJ48" s="62"/>
      <c r="CK48" s="62"/>
      <c r="CL48" s="62"/>
      <c r="CM48" s="63"/>
      <c r="CN48" s="64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6"/>
      <c r="DE48" s="6"/>
    </row>
    <row r="49" spans="1:109" s="5" customFormat="1" ht="15" customHeight="1">
      <c r="A49" s="51" t="s">
        <v>53</v>
      </c>
      <c r="B49" s="52"/>
      <c r="C49" s="52"/>
      <c r="D49" s="52"/>
      <c r="E49" s="52"/>
      <c r="F49" s="52"/>
      <c r="G49" s="52"/>
      <c r="H49" s="52"/>
      <c r="I49" s="53"/>
      <c r="J49" s="7"/>
      <c r="K49" s="54" t="s">
        <v>54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8"/>
      <c r="BI49" s="55" t="s">
        <v>5</v>
      </c>
      <c r="BJ49" s="56"/>
      <c r="BK49" s="56"/>
      <c r="BL49" s="56"/>
      <c r="BM49" s="56"/>
      <c r="BN49" s="56"/>
      <c r="BO49" s="56"/>
      <c r="BP49" s="56"/>
      <c r="BQ49" s="56"/>
      <c r="BR49" s="56"/>
      <c r="BS49" s="57"/>
      <c r="BT49" s="61">
        <f>'[4]Смета'!$N$55</f>
        <v>422593.82035982865</v>
      </c>
      <c r="BU49" s="62"/>
      <c r="BV49" s="62"/>
      <c r="BW49" s="62"/>
      <c r="BX49" s="62"/>
      <c r="BY49" s="62"/>
      <c r="BZ49" s="62"/>
      <c r="CA49" s="62"/>
      <c r="CB49" s="62"/>
      <c r="CC49" s="63"/>
      <c r="CD49" s="61">
        <f>'[4]Смета'!$O$55</f>
        <v>426964.41199</v>
      </c>
      <c r="CE49" s="62"/>
      <c r="CF49" s="62"/>
      <c r="CG49" s="62"/>
      <c r="CH49" s="62"/>
      <c r="CI49" s="62"/>
      <c r="CJ49" s="62"/>
      <c r="CK49" s="62"/>
      <c r="CL49" s="62"/>
      <c r="CM49" s="63"/>
      <c r="CN49" s="64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6"/>
      <c r="DE49" s="6">
        <f t="shared" si="0"/>
        <v>0.010342298963221586</v>
      </c>
    </row>
    <row r="50" spans="1:109" s="5" customFormat="1" ht="15" customHeight="1">
      <c r="A50" s="51" t="s">
        <v>55</v>
      </c>
      <c r="B50" s="52"/>
      <c r="C50" s="52"/>
      <c r="D50" s="52"/>
      <c r="E50" s="52"/>
      <c r="F50" s="52"/>
      <c r="G50" s="52"/>
      <c r="H50" s="52"/>
      <c r="I50" s="53"/>
      <c r="J50" s="7"/>
      <c r="K50" s="54" t="s">
        <v>22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8"/>
      <c r="BI50" s="55" t="s">
        <v>5</v>
      </c>
      <c r="BJ50" s="56"/>
      <c r="BK50" s="56"/>
      <c r="BL50" s="56"/>
      <c r="BM50" s="56"/>
      <c r="BN50" s="56"/>
      <c r="BO50" s="56"/>
      <c r="BP50" s="56"/>
      <c r="BQ50" s="56"/>
      <c r="BR50" s="56"/>
      <c r="BS50" s="57"/>
      <c r="BT50" s="61">
        <f>'[4]Смета'!$N$60</f>
        <v>115282.27804561226</v>
      </c>
      <c r="BU50" s="62"/>
      <c r="BV50" s="62"/>
      <c r="BW50" s="62"/>
      <c r="BX50" s="62"/>
      <c r="BY50" s="62"/>
      <c r="BZ50" s="62"/>
      <c r="CA50" s="62"/>
      <c r="CB50" s="62"/>
      <c r="CC50" s="63"/>
      <c r="CD50" s="61">
        <f>'[4]Смета'!$O$60</f>
        <v>101114.38379</v>
      </c>
      <c r="CE50" s="62"/>
      <c r="CF50" s="62"/>
      <c r="CG50" s="62"/>
      <c r="CH50" s="62"/>
      <c r="CI50" s="62"/>
      <c r="CJ50" s="62"/>
      <c r="CK50" s="62"/>
      <c r="CL50" s="62"/>
      <c r="CM50" s="63"/>
      <c r="CN50" s="64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6"/>
      <c r="DE50" s="6">
        <f t="shared" si="0"/>
        <v>-0.12289741750251171</v>
      </c>
    </row>
    <row r="51" spans="1:109" s="5" customFormat="1" ht="45" customHeight="1">
      <c r="A51" s="51" t="s">
        <v>56</v>
      </c>
      <c r="B51" s="52"/>
      <c r="C51" s="52"/>
      <c r="D51" s="52"/>
      <c r="E51" s="52"/>
      <c r="F51" s="52"/>
      <c r="G51" s="52"/>
      <c r="H51" s="52"/>
      <c r="I51" s="53"/>
      <c r="J51" s="7"/>
      <c r="K51" s="54" t="s">
        <v>106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8"/>
      <c r="BI51" s="55" t="s">
        <v>5</v>
      </c>
      <c r="BJ51" s="56"/>
      <c r="BK51" s="56"/>
      <c r="BL51" s="56"/>
      <c r="BM51" s="56"/>
      <c r="BN51" s="56"/>
      <c r="BO51" s="56"/>
      <c r="BP51" s="56"/>
      <c r="BQ51" s="56"/>
      <c r="BR51" s="56"/>
      <c r="BS51" s="57"/>
      <c r="BT51" s="61"/>
      <c r="BU51" s="62"/>
      <c r="BV51" s="62"/>
      <c r="BW51" s="62"/>
      <c r="BX51" s="62"/>
      <c r="BY51" s="62"/>
      <c r="BZ51" s="62"/>
      <c r="CA51" s="62"/>
      <c r="CB51" s="62"/>
      <c r="CC51" s="63"/>
      <c r="CD51" s="61"/>
      <c r="CE51" s="62"/>
      <c r="CF51" s="62"/>
      <c r="CG51" s="62"/>
      <c r="CH51" s="62"/>
      <c r="CI51" s="62"/>
      <c r="CJ51" s="62"/>
      <c r="CK51" s="62"/>
      <c r="CL51" s="62"/>
      <c r="CM51" s="63"/>
      <c r="CN51" s="64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6"/>
      <c r="DE51" s="6"/>
    </row>
    <row r="52" spans="1:109" s="5" customFormat="1" ht="26.25" customHeight="1">
      <c r="A52" s="51" t="s">
        <v>57</v>
      </c>
      <c r="B52" s="52"/>
      <c r="C52" s="52"/>
      <c r="D52" s="52"/>
      <c r="E52" s="52"/>
      <c r="F52" s="52"/>
      <c r="G52" s="52"/>
      <c r="H52" s="52"/>
      <c r="I52" s="53"/>
      <c r="J52" s="7"/>
      <c r="K52" s="54" t="s">
        <v>107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8"/>
      <c r="BI52" s="55" t="s">
        <v>5</v>
      </c>
      <c r="BJ52" s="56"/>
      <c r="BK52" s="56"/>
      <c r="BL52" s="56"/>
      <c r="BM52" s="56"/>
      <c r="BN52" s="56"/>
      <c r="BO52" s="56"/>
      <c r="BP52" s="56"/>
      <c r="BQ52" s="56"/>
      <c r="BR52" s="56"/>
      <c r="BS52" s="57"/>
      <c r="BT52" s="61">
        <f>'[4]Смета'!$N$69</f>
        <v>3673.9325734714175</v>
      </c>
      <c r="BU52" s="62"/>
      <c r="BV52" s="62"/>
      <c r="BW52" s="62"/>
      <c r="BX52" s="62"/>
      <c r="BY52" s="62"/>
      <c r="BZ52" s="62"/>
      <c r="CA52" s="62"/>
      <c r="CB52" s="62"/>
      <c r="CC52" s="63"/>
      <c r="CD52" s="61">
        <f>'[4]Смета'!$O$69</f>
        <v>5646.86227</v>
      </c>
      <c r="CE52" s="62"/>
      <c r="CF52" s="62"/>
      <c r="CG52" s="62"/>
      <c r="CH52" s="62"/>
      <c r="CI52" s="62"/>
      <c r="CJ52" s="62"/>
      <c r="CK52" s="62"/>
      <c r="CL52" s="62"/>
      <c r="CM52" s="63"/>
      <c r="CN52" s="64" t="s">
        <v>190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6"/>
      <c r="DE52" s="6">
        <f t="shared" si="0"/>
        <v>0.5370075952875761</v>
      </c>
    </row>
    <row r="53" spans="1:109" s="5" customFormat="1" ht="15" customHeight="1">
      <c r="A53" s="51" t="s">
        <v>58</v>
      </c>
      <c r="B53" s="52"/>
      <c r="C53" s="52"/>
      <c r="D53" s="52"/>
      <c r="E53" s="52"/>
      <c r="F53" s="52"/>
      <c r="G53" s="52"/>
      <c r="H53" s="52"/>
      <c r="I53" s="53"/>
      <c r="J53" s="7"/>
      <c r="K53" s="54" t="s">
        <v>108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8"/>
      <c r="BI53" s="55" t="s">
        <v>5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7"/>
      <c r="BT53" s="61"/>
      <c r="BU53" s="62"/>
      <c r="BV53" s="62"/>
      <c r="BW53" s="62"/>
      <c r="BX53" s="62"/>
      <c r="BY53" s="62"/>
      <c r="BZ53" s="62"/>
      <c r="CA53" s="62"/>
      <c r="CB53" s="62"/>
      <c r="CC53" s="63"/>
      <c r="CD53" s="61"/>
      <c r="CE53" s="62"/>
      <c r="CF53" s="62"/>
      <c r="CG53" s="62"/>
      <c r="CH53" s="62"/>
      <c r="CI53" s="62"/>
      <c r="CJ53" s="62"/>
      <c r="CK53" s="62"/>
      <c r="CL53" s="62"/>
      <c r="CM53" s="63"/>
      <c r="CN53" s="64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6"/>
      <c r="DE53" s="6"/>
    </row>
    <row r="54" spans="1:109" s="5" customFormat="1" ht="15" customHeight="1">
      <c r="A54" s="51" t="s">
        <v>62</v>
      </c>
      <c r="B54" s="52"/>
      <c r="C54" s="52"/>
      <c r="D54" s="52"/>
      <c r="E54" s="52"/>
      <c r="F54" s="52"/>
      <c r="G54" s="52"/>
      <c r="H54" s="52"/>
      <c r="I54" s="53"/>
      <c r="J54" s="7"/>
      <c r="K54" s="54" t="s">
        <v>23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8"/>
      <c r="BI54" s="55" t="s">
        <v>5</v>
      </c>
      <c r="BJ54" s="56"/>
      <c r="BK54" s="56"/>
      <c r="BL54" s="56"/>
      <c r="BM54" s="56"/>
      <c r="BN54" s="56"/>
      <c r="BO54" s="56"/>
      <c r="BP54" s="56"/>
      <c r="BQ54" s="56"/>
      <c r="BR54" s="56"/>
      <c r="BS54" s="57"/>
      <c r="BT54" s="61">
        <f>'[4]Смета'!$N$64</f>
        <v>0</v>
      </c>
      <c r="BU54" s="62"/>
      <c r="BV54" s="62"/>
      <c r="BW54" s="62"/>
      <c r="BX54" s="62"/>
      <c r="BY54" s="62"/>
      <c r="BZ54" s="62"/>
      <c r="CA54" s="62"/>
      <c r="CB54" s="62"/>
      <c r="CC54" s="63"/>
      <c r="CD54" s="61">
        <f>'[4]Смета'!$O$64</f>
        <v>-59323.892383347535</v>
      </c>
      <c r="CE54" s="62"/>
      <c r="CF54" s="62"/>
      <c r="CG54" s="62"/>
      <c r="CH54" s="62"/>
      <c r="CI54" s="62"/>
      <c r="CJ54" s="62"/>
      <c r="CK54" s="62"/>
      <c r="CL54" s="62"/>
      <c r="CM54" s="63"/>
      <c r="CN54" s="64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6"/>
      <c r="DE54" s="6"/>
    </row>
    <row r="55" spans="1:109" s="5" customFormat="1" ht="15" customHeight="1">
      <c r="A55" s="51" t="s">
        <v>109</v>
      </c>
      <c r="B55" s="52"/>
      <c r="C55" s="52"/>
      <c r="D55" s="52"/>
      <c r="E55" s="52"/>
      <c r="F55" s="52"/>
      <c r="G55" s="52"/>
      <c r="H55" s="52"/>
      <c r="I55" s="53"/>
      <c r="J55" s="7"/>
      <c r="K55" s="54" t="s">
        <v>24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8"/>
      <c r="BI55" s="55" t="s">
        <v>5</v>
      </c>
      <c r="BJ55" s="56"/>
      <c r="BK55" s="56"/>
      <c r="BL55" s="56"/>
      <c r="BM55" s="56"/>
      <c r="BN55" s="56"/>
      <c r="BO55" s="56"/>
      <c r="BP55" s="56"/>
      <c r="BQ55" s="56"/>
      <c r="BR55" s="56"/>
      <c r="BS55" s="57"/>
      <c r="BT55" s="61">
        <f>'[4]Смета'!$N$59</f>
        <v>0</v>
      </c>
      <c r="BU55" s="62"/>
      <c r="BV55" s="62"/>
      <c r="BW55" s="62"/>
      <c r="BX55" s="62"/>
      <c r="BY55" s="62"/>
      <c r="BZ55" s="62"/>
      <c r="CA55" s="62"/>
      <c r="CB55" s="62"/>
      <c r="CC55" s="63"/>
      <c r="CD55" s="61">
        <f>'[4]Смета'!$O$59</f>
        <v>3.1975</v>
      </c>
      <c r="CE55" s="62"/>
      <c r="CF55" s="62"/>
      <c r="CG55" s="62"/>
      <c r="CH55" s="62"/>
      <c r="CI55" s="62"/>
      <c r="CJ55" s="62"/>
      <c r="CK55" s="62"/>
      <c r="CL55" s="62"/>
      <c r="CM55" s="63"/>
      <c r="CN55" s="64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6"/>
      <c r="DE55" s="6"/>
    </row>
    <row r="56" spans="1:109" s="5" customFormat="1" ht="72.75" customHeight="1">
      <c r="A56" s="51" t="s">
        <v>110</v>
      </c>
      <c r="B56" s="52"/>
      <c r="C56" s="52"/>
      <c r="D56" s="52"/>
      <c r="E56" s="52"/>
      <c r="F56" s="52"/>
      <c r="G56" s="52"/>
      <c r="H56" s="52"/>
      <c r="I56" s="53"/>
      <c r="J56" s="7"/>
      <c r="K56" s="54" t="s">
        <v>59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8"/>
      <c r="BI56" s="55" t="s">
        <v>5</v>
      </c>
      <c r="BJ56" s="56"/>
      <c r="BK56" s="56"/>
      <c r="BL56" s="56"/>
      <c r="BM56" s="56"/>
      <c r="BN56" s="56"/>
      <c r="BO56" s="56"/>
      <c r="BP56" s="56"/>
      <c r="BQ56" s="56"/>
      <c r="BR56" s="56"/>
      <c r="BS56" s="57"/>
      <c r="BT56" s="61">
        <f>'[4]Смета'!$N$67</f>
        <v>115.1136</v>
      </c>
      <c r="BU56" s="62"/>
      <c r="BV56" s="62"/>
      <c r="BW56" s="62"/>
      <c r="BX56" s="62"/>
      <c r="BY56" s="62"/>
      <c r="BZ56" s="62"/>
      <c r="CA56" s="62"/>
      <c r="CB56" s="62"/>
      <c r="CC56" s="63"/>
      <c r="CD56" s="61">
        <f>'[4]Смета'!$O$67</f>
        <v>0</v>
      </c>
      <c r="CE56" s="62"/>
      <c r="CF56" s="62"/>
      <c r="CG56" s="62"/>
      <c r="CH56" s="62"/>
      <c r="CI56" s="62"/>
      <c r="CJ56" s="62"/>
      <c r="CK56" s="62"/>
      <c r="CL56" s="62"/>
      <c r="CM56" s="63"/>
      <c r="CN56" s="64" t="s">
        <v>193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6"/>
      <c r="DE56" s="6">
        <f t="shared" si="0"/>
        <v>-1</v>
      </c>
    </row>
    <row r="57" spans="1:109" s="5" customFormat="1" ht="45.75" customHeight="1">
      <c r="A57" s="67" t="s">
        <v>111</v>
      </c>
      <c r="B57" s="68"/>
      <c r="C57" s="68"/>
      <c r="D57" s="68"/>
      <c r="E57" s="68"/>
      <c r="F57" s="68"/>
      <c r="G57" s="68"/>
      <c r="H57" s="68"/>
      <c r="I57" s="69"/>
      <c r="J57" s="15"/>
      <c r="K57" s="70" t="s">
        <v>60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16"/>
      <c r="BI57" s="71" t="s">
        <v>61</v>
      </c>
      <c r="BJ57" s="72"/>
      <c r="BK57" s="72"/>
      <c r="BL57" s="72"/>
      <c r="BM57" s="72"/>
      <c r="BN57" s="72"/>
      <c r="BO57" s="72"/>
      <c r="BP57" s="72"/>
      <c r="BQ57" s="72"/>
      <c r="BR57" s="72"/>
      <c r="BS57" s="73"/>
      <c r="BT57" s="74">
        <v>34</v>
      </c>
      <c r="BU57" s="75"/>
      <c r="BV57" s="75"/>
      <c r="BW57" s="75"/>
      <c r="BX57" s="75"/>
      <c r="BY57" s="75"/>
      <c r="BZ57" s="75"/>
      <c r="CA57" s="75"/>
      <c r="CB57" s="75"/>
      <c r="CC57" s="76"/>
      <c r="CD57" s="74">
        <v>11</v>
      </c>
      <c r="CE57" s="75"/>
      <c r="CF57" s="75"/>
      <c r="CG57" s="75"/>
      <c r="CH57" s="75"/>
      <c r="CI57" s="75"/>
      <c r="CJ57" s="75"/>
      <c r="CK57" s="75"/>
      <c r="CL57" s="75"/>
      <c r="CM57" s="76"/>
      <c r="CN57" s="77" t="s">
        <v>183</v>
      </c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9"/>
      <c r="DE57" s="6">
        <f>CD57/BT57-1</f>
        <v>-0.6764705882352942</v>
      </c>
    </row>
    <row r="58" spans="1:109" s="5" customFormat="1" ht="111.75" customHeight="1">
      <c r="A58" s="51" t="s">
        <v>112</v>
      </c>
      <c r="B58" s="52"/>
      <c r="C58" s="52"/>
      <c r="D58" s="52"/>
      <c r="E58" s="52"/>
      <c r="F58" s="52"/>
      <c r="G58" s="52"/>
      <c r="H58" s="52"/>
      <c r="I58" s="53"/>
      <c r="J58" s="7"/>
      <c r="K58" s="54" t="s">
        <v>63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8"/>
      <c r="BI58" s="55" t="s">
        <v>5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7"/>
      <c r="BT58" s="61">
        <f>'[4]Смета'!$N$71</f>
        <v>7433.40595</v>
      </c>
      <c r="BU58" s="62"/>
      <c r="BV58" s="62"/>
      <c r="BW58" s="62"/>
      <c r="BX58" s="62"/>
      <c r="BY58" s="62"/>
      <c r="BZ58" s="62"/>
      <c r="CA58" s="62"/>
      <c r="CB58" s="62"/>
      <c r="CC58" s="63"/>
      <c r="CD58" s="61">
        <f>'[4]Смета'!$O$71</f>
        <v>0</v>
      </c>
      <c r="CE58" s="62"/>
      <c r="CF58" s="62"/>
      <c r="CG58" s="62"/>
      <c r="CH58" s="62"/>
      <c r="CI58" s="62"/>
      <c r="CJ58" s="62"/>
      <c r="CK58" s="62"/>
      <c r="CL58" s="62"/>
      <c r="CM58" s="63"/>
      <c r="CN58" s="64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6"/>
      <c r="DE58" s="6">
        <f t="shared" si="0"/>
        <v>-1</v>
      </c>
    </row>
    <row r="59" spans="1:109" s="5" customFormat="1" ht="30" customHeight="1">
      <c r="A59" s="51" t="s">
        <v>113</v>
      </c>
      <c r="B59" s="52"/>
      <c r="C59" s="52"/>
      <c r="D59" s="52"/>
      <c r="E59" s="52"/>
      <c r="F59" s="52"/>
      <c r="G59" s="52"/>
      <c r="H59" s="52"/>
      <c r="I59" s="53"/>
      <c r="J59" s="7"/>
      <c r="K59" s="54" t="s">
        <v>205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8"/>
      <c r="BI59" s="55" t="s">
        <v>5</v>
      </c>
      <c r="BJ59" s="56"/>
      <c r="BK59" s="56"/>
      <c r="BL59" s="56"/>
      <c r="BM59" s="56"/>
      <c r="BN59" s="56"/>
      <c r="BO59" s="56"/>
      <c r="BP59" s="56"/>
      <c r="BQ59" s="56"/>
      <c r="BR59" s="56"/>
      <c r="BS59" s="57"/>
      <c r="BT59" s="61">
        <f>'[4]Смета'!$N$61</f>
        <v>16818.8795136355</v>
      </c>
      <c r="BU59" s="62"/>
      <c r="BV59" s="62"/>
      <c r="BW59" s="62"/>
      <c r="BX59" s="62"/>
      <c r="BY59" s="62"/>
      <c r="BZ59" s="62"/>
      <c r="CA59" s="62"/>
      <c r="CB59" s="62"/>
      <c r="CC59" s="63"/>
      <c r="CD59" s="61">
        <f>'[4]Смета'!$O$61</f>
        <v>53445.36006778832</v>
      </c>
      <c r="CE59" s="62"/>
      <c r="CF59" s="62"/>
      <c r="CG59" s="62"/>
      <c r="CH59" s="62"/>
      <c r="CI59" s="62"/>
      <c r="CJ59" s="62"/>
      <c r="CK59" s="62"/>
      <c r="CL59" s="62"/>
      <c r="CM59" s="63"/>
      <c r="CN59" s="64" t="s">
        <v>202</v>
      </c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  <c r="DE59" s="6">
        <f t="shared" si="0"/>
        <v>2.1777003946344218</v>
      </c>
    </row>
    <row r="60" spans="1:109" s="5" customFormat="1" ht="30" customHeight="1">
      <c r="A60" s="51" t="s">
        <v>177</v>
      </c>
      <c r="B60" s="52"/>
      <c r="C60" s="52"/>
      <c r="D60" s="52"/>
      <c r="E60" s="52"/>
      <c r="F60" s="52"/>
      <c r="G60" s="52"/>
      <c r="H60" s="52"/>
      <c r="I60" s="53"/>
      <c r="J60" s="7"/>
      <c r="K60" s="54" t="s">
        <v>203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8"/>
      <c r="BI60" s="55" t="str">
        <f>BI58</f>
        <v>тыс. руб.</v>
      </c>
      <c r="BJ60" s="56"/>
      <c r="BK60" s="56"/>
      <c r="BL60" s="56"/>
      <c r="BM60" s="56"/>
      <c r="BN60" s="56"/>
      <c r="BO60" s="56"/>
      <c r="BP60" s="56"/>
      <c r="BQ60" s="56"/>
      <c r="BR60" s="56"/>
      <c r="BS60" s="57"/>
      <c r="BT60" s="61">
        <f>'[4]Смета'!$N$62</f>
        <v>0</v>
      </c>
      <c r="BU60" s="62"/>
      <c r="BV60" s="62"/>
      <c r="BW60" s="62"/>
      <c r="BX60" s="62"/>
      <c r="BY60" s="62"/>
      <c r="BZ60" s="62"/>
      <c r="CA60" s="62"/>
      <c r="CB60" s="62"/>
      <c r="CC60" s="63"/>
      <c r="CD60" s="61">
        <f>'[4]Смета'!$O$62</f>
        <v>27390.65540778832</v>
      </c>
      <c r="CE60" s="62"/>
      <c r="CF60" s="62"/>
      <c r="CG60" s="62"/>
      <c r="CH60" s="62"/>
      <c r="CI60" s="62"/>
      <c r="CJ60" s="62"/>
      <c r="CK60" s="62"/>
      <c r="CL60" s="62"/>
      <c r="CM60" s="63"/>
      <c r="CN60" s="64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6"/>
      <c r="DE60" s="6"/>
    </row>
    <row r="61" spans="1:109" s="5" customFormat="1" ht="30" customHeight="1">
      <c r="A61" s="51" t="s">
        <v>177</v>
      </c>
      <c r="B61" s="52"/>
      <c r="C61" s="52"/>
      <c r="D61" s="52"/>
      <c r="E61" s="52"/>
      <c r="F61" s="52"/>
      <c r="G61" s="52"/>
      <c r="H61" s="52"/>
      <c r="I61" s="53"/>
      <c r="J61" s="7"/>
      <c r="K61" s="54" t="s">
        <v>204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8"/>
      <c r="BI61" s="55" t="str">
        <f>BI59</f>
        <v>тыс. руб.</v>
      </c>
      <c r="BJ61" s="56"/>
      <c r="BK61" s="56"/>
      <c r="BL61" s="56"/>
      <c r="BM61" s="56"/>
      <c r="BN61" s="56"/>
      <c r="BO61" s="56"/>
      <c r="BP61" s="56"/>
      <c r="BQ61" s="56"/>
      <c r="BR61" s="56"/>
      <c r="BS61" s="57"/>
      <c r="BT61" s="61">
        <f>BT59</f>
        <v>16818.8795136355</v>
      </c>
      <c r="BU61" s="62"/>
      <c r="BV61" s="62"/>
      <c r="BW61" s="62"/>
      <c r="BX61" s="62"/>
      <c r="BY61" s="62"/>
      <c r="BZ61" s="62"/>
      <c r="CA61" s="62"/>
      <c r="CB61" s="62"/>
      <c r="CC61" s="63"/>
      <c r="CD61" s="61">
        <f>'[4]Смета'!$O$63</f>
        <v>26054.704660000003</v>
      </c>
      <c r="CE61" s="62"/>
      <c r="CF61" s="62"/>
      <c r="CG61" s="62"/>
      <c r="CH61" s="62"/>
      <c r="CI61" s="62"/>
      <c r="CJ61" s="62"/>
      <c r="CK61" s="62"/>
      <c r="CL61" s="62"/>
      <c r="CM61" s="63"/>
      <c r="CN61" s="64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  <c r="DE61" s="6"/>
    </row>
    <row r="62" spans="1:109" s="5" customFormat="1" ht="45" customHeight="1">
      <c r="A62" s="51" t="s">
        <v>15</v>
      </c>
      <c r="B62" s="52"/>
      <c r="C62" s="52"/>
      <c r="D62" s="52"/>
      <c r="E62" s="52"/>
      <c r="F62" s="52"/>
      <c r="G62" s="52"/>
      <c r="H62" s="52"/>
      <c r="I62" s="53"/>
      <c r="J62" s="7"/>
      <c r="K62" s="54" t="s">
        <v>25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8"/>
      <c r="BI62" s="55" t="s">
        <v>5</v>
      </c>
      <c r="BJ62" s="56"/>
      <c r="BK62" s="56"/>
      <c r="BL62" s="56"/>
      <c r="BM62" s="56"/>
      <c r="BN62" s="56"/>
      <c r="BO62" s="56"/>
      <c r="BP62" s="56"/>
      <c r="BQ62" s="56"/>
      <c r="BR62" s="56"/>
      <c r="BS62" s="57"/>
      <c r="BT62" s="61">
        <f>'[4]Смета'!$N$73</f>
        <v>7376.714567402522</v>
      </c>
      <c r="BU62" s="62"/>
      <c r="BV62" s="62"/>
      <c r="BW62" s="62"/>
      <c r="BX62" s="62"/>
      <c r="BY62" s="62"/>
      <c r="BZ62" s="62"/>
      <c r="CA62" s="62"/>
      <c r="CB62" s="62"/>
      <c r="CC62" s="63"/>
      <c r="CD62" s="61">
        <f>'[4]Смета'!$O$73</f>
        <v>0</v>
      </c>
      <c r="CE62" s="62"/>
      <c r="CF62" s="62"/>
      <c r="CG62" s="62"/>
      <c r="CH62" s="62"/>
      <c r="CI62" s="62"/>
      <c r="CJ62" s="62"/>
      <c r="CK62" s="62"/>
      <c r="CL62" s="62"/>
      <c r="CM62" s="63"/>
      <c r="CN62" s="64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6"/>
      <c r="DE62" s="6"/>
    </row>
    <row r="63" spans="1:109" s="5" customFormat="1" ht="61.5" customHeight="1">
      <c r="A63" s="51" t="s">
        <v>16</v>
      </c>
      <c r="B63" s="52"/>
      <c r="C63" s="52"/>
      <c r="D63" s="52"/>
      <c r="E63" s="52"/>
      <c r="F63" s="52"/>
      <c r="G63" s="52"/>
      <c r="H63" s="52"/>
      <c r="I63" s="53"/>
      <c r="J63" s="7"/>
      <c r="K63" s="54" t="s">
        <v>64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8"/>
      <c r="BI63" s="55" t="s">
        <v>5</v>
      </c>
      <c r="BJ63" s="56"/>
      <c r="BK63" s="56"/>
      <c r="BL63" s="56"/>
      <c r="BM63" s="56"/>
      <c r="BN63" s="56"/>
      <c r="BO63" s="56"/>
      <c r="BP63" s="56"/>
      <c r="BQ63" s="56"/>
      <c r="BR63" s="56"/>
      <c r="BS63" s="57"/>
      <c r="BT63" s="61">
        <f>BT22+BT24+BT26</f>
        <v>53249.6995811277</v>
      </c>
      <c r="BU63" s="62"/>
      <c r="BV63" s="62"/>
      <c r="BW63" s="62"/>
      <c r="BX63" s="62"/>
      <c r="BY63" s="62"/>
      <c r="BZ63" s="62"/>
      <c r="CA63" s="62"/>
      <c r="CB63" s="62"/>
      <c r="CC63" s="63"/>
      <c r="CD63" s="61">
        <f>CD22+CD24+CD26</f>
        <v>36951.96577</v>
      </c>
      <c r="CE63" s="62"/>
      <c r="CF63" s="62"/>
      <c r="CG63" s="62"/>
      <c r="CH63" s="62"/>
      <c r="CI63" s="62"/>
      <c r="CJ63" s="62"/>
      <c r="CK63" s="62"/>
      <c r="CL63" s="62"/>
      <c r="CM63" s="63"/>
      <c r="CN63" s="64" t="s">
        <v>185</v>
      </c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">
        <f t="shared" si="0"/>
        <v>-0.3060624555505248</v>
      </c>
    </row>
    <row r="64" spans="1:109" s="5" customFormat="1" ht="45" customHeight="1">
      <c r="A64" s="51" t="s">
        <v>17</v>
      </c>
      <c r="B64" s="52"/>
      <c r="C64" s="52"/>
      <c r="D64" s="52"/>
      <c r="E64" s="52"/>
      <c r="F64" s="52"/>
      <c r="G64" s="52"/>
      <c r="H64" s="52"/>
      <c r="I64" s="53"/>
      <c r="J64" s="7"/>
      <c r="K64" s="54" t="s">
        <v>65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8"/>
      <c r="BI64" s="55" t="s">
        <v>5</v>
      </c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61">
        <f>'[4]Смета'!$N$77</f>
        <v>442692.41943</v>
      </c>
      <c r="BU64" s="62"/>
      <c r="BV64" s="62"/>
      <c r="BW64" s="62"/>
      <c r="BX64" s="62"/>
      <c r="BY64" s="62"/>
      <c r="BZ64" s="62"/>
      <c r="CA64" s="62"/>
      <c r="CB64" s="62"/>
      <c r="CC64" s="63"/>
      <c r="CD64" s="61">
        <f>'[4]Смета'!$O$77</f>
        <v>295454.23615000007</v>
      </c>
      <c r="CE64" s="62"/>
      <c r="CF64" s="62"/>
      <c r="CG64" s="62"/>
      <c r="CH64" s="62"/>
      <c r="CI64" s="62"/>
      <c r="CJ64" s="62"/>
      <c r="CK64" s="62"/>
      <c r="CL64" s="62"/>
      <c r="CM64" s="63"/>
      <c r="CN64" s="64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">
        <f t="shared" si="0"/>
        <v>-0.3325970285860784</v>
      </c>
    </row>
    <row r="65" spans="1:109" s="5" customFormat="1" ht="30" customHeight="1">
      <c r="A65" s="67" t="s">
        <v>7</v>
      </c>
      <c r="B65" s="68"/>
      <c r="C65" s="68"/>
      <c r="D65" s="68"/>
      <c r="E65" s="68"/>
      <c r="F65" s="68"/>
      <c r="G65" s="68"/>
      <c r="H65" s="68"/>
      <c r="I65" s="69"/>
      <c r="J65" s="14"/>
      <c r="K65" s="70" t="s">
        <v>115</v>
      </c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16"/>
      <c r="BI65" s="71" t="s">
        <v>66</v>
      </c>
      <c r="BJ65" s="72"/>
      <c r="BK65" s="72"/>
      <c r="BL65" s="72"/>
      <c r="BM65" s="72"/>
      <c r="BN65" s="72"/>
      <c r="BO65" s="72"/>
      <c r="BP65" s="72"/>
      <c r="BQ65" s="72"/>
      <c r="BR65" s="72"/>
      <c r="BS65" s="73"/>
      <c r="BT65" s="74">
        <f>'[5]ЭНТ'!$H$22+'[5]ЭНТ'!$H$25</f>
        <v>162329.79</v>
      </c>
      <c r="BU65" s="75"/>
      <c r="BV65" s="75"/>
      <c r="BW65" s="75"/>
      <c r="BX65" s="75"/>
      <c r="BY65" s="75"/>
      <c r="BZ65" s="75"/>
      <c r="CA65" s="75"/>
      <c r="CB65" s="75"/>
      <c r="CC65" s="76"/>
      <c r="CD65" s="74">
        <f>'[6]Расхд.ЭНТ'!$H$22+'[6]Расхд.ЭНТ'!$H$25</f>
        <v>113054.11700000003</v>
      </c>
      <c r="CE65" s="75"/>
      <c r="CF65" s="75"/>
      <c r="CG65" s="75"/>
      <c r="CH65" s="75"/>
      <c r="CI65" s="75"/>
      <c r="CJ65" s="75"/>
      <c r="CK65" s="75"/>
      <c r="CL65" s="75"/>
      <c r="CM65" s="76"/>
      <c r="CN65" s="77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9"/>
      <c r="DE65" s="6">
        <f t="shared" si="0"/>
        <v>-0.30355286605126497</v>
      </c>
    </row>
    <row r="66" spans="1:109" s="5" customFormat="1" ht="60" customHeight="1">
      <c r="A66" s="51" t="s">
        <v>47</v>
      </c>
      <c r="B66" s="52"/>
      <c r="C66" s="52"/>
      <c r="D66" s="52"/>
      <c r="E66" s="52"/>
      <c r="F66" s="52"/>
      <c r="G66" s="52"/>
      <c r="H66" s="52"/>
      <c r="I66" s="53"/>
      <c r="J66" s="7"/>
      <c r="K66" s="54" t="s">
        <v>116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8"/>
      <c r="BI66" s="55" t="s">
        <v>5</v>
      </c>
      <c r="BJ66" s="56"/>
      <c r="BK66" s="56"/>
      <c r="BL66" s="56"/>
      <c r="BM66" s="56"/>
      <c r="BN66" s="56"/>
      <c r="BO66" s="56"/>
      <c r="BP66" s="56"/>
      <c r="BQ66" s="56"/>
      <c r="BR66" s="56"/>
      <c r="BS66" s="57"/>
      <c r="BT66" s="80">
        <f>BT64/BT65/1000</f>
        <v>0.002727117551436492</v>
      </c>
      <c r="BU66" s="81"/>
      <c r="BV66" s="81"/>
      <c r="BW66" s="81"/>
      <c r="BX66" s="81"/>
      <c r="BY66" s="81"/>
      <c r="BZ66" s="81"/>
      <c r="CA66" s="81"/>
      <c r="CB66" s="81"/>
      <c r="CC66" s="82"/>
      <c r="CD66" s="80">
        <f>CD64/CD65/1000</f>
        <v>0.0026133876765407848</v>
      </c>
      <c r="CE66" s="81"/>
      <c r="CF66" s="81"/>
      <c r="CG66" s="81"/>
      <c r="CH66" s="81"/>
      <c r="CI66" s="81"/>
      <c r="CJ66" s="81"/>
      <c r="CK66" s="81"/>
      <c r="CL66" s="81"/>
      <c r="CM66" s="82"/>
      <c r="CN66" s="64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">
        <f t="shared" si="0"/>
        <v>-0.04170332695625856</v>
      </c>
    </row>
    <row r="67" spans="1:109" s="5" customFormat="1" ht="57" customHeight="1">
      <c r="A67" s="51" t="s">
        <v>26</v>
      </c>
      <c r="B67" s="52"/>
      <c r="C67" s="52"/>
      <c r="D67" s="52"/>
      <c r="E67" s="52"/>
      <c r="F67" s="52"/>
      <c r="G67" s="52"/>
      <c r="H67" s="52"/>
      <c r="I67" s="53"/>
      <c r="J67" s="7"/>
      <c r="K67" s="54" t="s">
        <v>68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8"/>
      <c r="BI67" s="55" t="s">
        <v>38</v>
      </c>
      <c r="BJ67" s="56"/>
      <c r="BK67" s="56"/>
      <c r="BL67" s="56"/>
      <c r="BM67" s="56"/>
      <c r="BN67" s="56"/>
      <c r="BO67" s="56"/>
      <c r="BP67" s="56"/>
      <c r="BQ67" s="56"/>
      <c r="BR67" s="56"/>
      <c r="BS67" s="57"/>
      <c r="BT67" s="61" t="s">
        <v>38</v>
      </c>
      <c r="BU67" s="62"/>
      <c r="BV67" s="62"/>
      <c r="BW67" s="62"/>
      <c r="BX67" s="62"/>
      <c r="BY67" s="62"/>
      <c r="BZ67" s="62"/>
      <c r="CA67" s="62"/>
      <c r="CB67" s="62"/>
      <c r="CC67" s="63"/>
      <c r="CD67" s="61" t="s">
        <v>38</v>
      </c>
      <c r="CE67" s="62"/>
      <c r="CF67" s="62"/>
      <c r="CG67" s="62"/>
      <c r="CH67" s="62"/>
      <c r="CI67" s="62"/>
      <c r="CJ67" s="62"/>
      <c r="CK67" s="62"/>
      <c r="CL67" s="62"/>
      <c r="CM67" s="63"/>
      <c r="CN67" s="58" t="s">
        <v>38</v>
      </c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  <c r="DE67" s="6"/>
    </row>
    <row r="68" spans="1:109" s="5" customFormat="1" ht="30" customHeight="1">
      <c r="A68" s="67" t="s">
        <v>6</v>
      </c>
      <c r="B68" s="68"/>
      <c r="C68" s="68"/>
      <c r="D68" s="68"/>
      <c r="E68" s="68"/>
      <c r="F68" s="68"/>
      <c r="G68" s="68"/>
      <c r="H68" s="68"/>
      <c r="I68" s="69"/>
      <c r="J68" s="19"/>
      <c r="K68" s="70" t="s">
        <v>69</v>
      </c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16"/>
      <c r="BI68" s="71" t="s">
        <v>70</v>
      </c>
      <c r="BJ68" s="72"/>
      <c r="BK68" s="72"/>
      <c r="BL68" s="72"/>
      <c r="BM68" s="72"/>
      <c r="BN68" s="72"/>
      <c r="BO68" s="72"/>
      <c r="BP68" s="72"/>
      <c r="BQ68" s="72"/>
      <c r="BR68" s="72"/>
      <c r="BS68" s="73"/>
      <c r="BT68" s="74">
        <v>3704</v>
      </c>
      <c r="BU68" s="75"/>
      <c r="BV68" s="75"/>
      <c r="BW68" s="75"/>
      <c r="BX68" s="75"/>
      <c r="BY68" s="75"/>
      <c r="BZ68" s="75"/>
      <c r="CA68" s="75"/>
      <c r="CB68" s="75"/>
      <c r="CC68" s="76"/>
      <c r="CD68" s="74">
        <v>2541</v>
      </c>
      <c r="CE68" s="75"/>
      <c r="CF68" s="75"/>
      <c r="CG68" s="75"/>
      <c r="CH68" s="75"/>
      <c r="CI68" s="75"/>
      <c r="CJ68" s="75"/>
      <c r="CK68" s="75"/>
      <c r="CL68" s="75"/>
      <c r="CM68" s="76"/>
      <c r="CN68" s="77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9"/>
      <c r="DE68" s="6">
        <f t="shared" si="0"/>
        <v>-0.3139848812095032</v>
      </c>
    </row>
    <row r="69" spans="1:109" s="5" customFormat="1" ht="15" customHeight="1">
      <c r="A69" s="51" t="s">
        <v>71</v>
      </c>
      <c r="B69" s="52"/>
      <c r="C69" s="52"/>
      <c r="D69" s="52"/>
      <c r="E69" s="52"/>
      <c r="F69" s="52"/>
      <c r="G69" s="52"/>
      <c r="H69" s="52"/>
      <c r="I69" s="53"/>
      <c r="J69" s="7"/>
      <c r="K69" s="54" t="s">
        <v>72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8"/>
      <c r="BI69" s="55" t="s">
        <v>73</v>
      </c>
      <c r="BJ69" s="56"/>
      <c r="BK69" s="56"/>
      <c r="BL69" s="56"/>
      <c r="BM69" s="56"/>
      <c r="BN69" s="56"/>
      <c r="BO69" s="56"/>
      <c r="BP69" s="56"/>
      <c r="BQ69" s="56"/>
      <c r="BR69" s="56"/>
      <c r="BS69" s="57"/>
      <c r="BT69" s="61">
        <f>BT70+BT71+BT72</f>
        <v>2175.607</v>
      </c>
      <c r="BU69" s="62"/>
      <c r="BV69" s="62"/>
      <c r="BW69" s="62"/>
      <c r="BX69" s="62"/>
      <c r="BY69" s="62"/>
      <c r="BZ69" s="62"/>
      <c r="CA69" s="62"/>
      <c r="CB69" s="62"/>
      <c r="CC69" s="63"/>
      <c r="CD69" s="61">
        <f>CD70+CD71+CD72</f>
        <v>2168.4030000000002</v>
      </c>
      <c r="CE69" s="62"/>
      <c r="CF69" s="62"/>
      <c r="CG69" s="62"/>
      <c r="CH69" s="62"/>
      <c r="CI69" s="62"/>
      <c r="CJ69" s="62"/>
      <c r="CK69" s="62"/>
      <c r="CL69" s="62"/>
      <c r="CM69" s="63"/>
      <c r="CN69" s="64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6"/>
      <c r="DE69" s="6">
        <f t="shared" si="0"/>
        <v>-0.0033112598001383553</v>
      </c>
    </row>
    <row r="70" spans="1:109" s="5" customFormat="1" ht="30" customHeight="1">
      <c r="A70" s="83" t="s">
        <v>152</v>
      </c>
      <c r="B70" s="84"/>
      <c r="C70" s="84"/>
      <c r="D70" s="84"/>
      <c r="E70" s="84"/>
      <c r="F70" s="84"/>
      <c r="G70" s="84"/>
      <c r="H70" s="84"/>
      <c r="I70" s="85"/>
      <c r="J70" s="14"/>
      <c r="K70" s="86" t="s">
        <v>149</v>
      </c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18"/>
      <c r="BI70" s="87" t="s">
        <v>73</v>
      </c>
      <c r="BJ70" s="88"/>
      <c r="BK70" s="88"/>
      <c r="BL70" s="88"/>
      <c r="BM70" s="88"/>
      <c r="BN70" s="88"/>
      <c r="BO70" s="88"/>
      <c r="BP70" s="88"/>
      <c r="BQ70" s="88"/>
      <c r="BR70" s="88"/>
      <c r="BS70" s="89"/>
      <c r="BT70" s="106">
        <v>297.18</v>
      </c>
      <c r="BU70" s="107"/>
      <c r="BV70" s="107"/>
      <c r="BW70" s="107"/>
      <c r="BX70" s="107"/>
      <c r="BY70" s="107"/>
      <c r="BZ70" s="107"/>
      <c r="CA70" s="107"/>
      <c r="CB70" s="107"/>
      <c r="CC70" s="108"/>
      <c r="CD70" s="106">
        <v>297.18</v>
      </c>
      <c r="CE70" s="107"/>
      <c r="CF70" s="107"/>
      <c r="CG70" s="107"/>
      <c r="CH70" s="107"/>
      <c r="CI70" s="107"/>
      <c r="CJ70" s="107"/>
      <c r="CK70" s="107"/>
      <c r="CL70" s="107"/>
      <c r="CM70" s="108"/>
      <c r="CN70" s="93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  <c r="DE70" s="6">
        <f t="shared" si="0"/>
        <v>0</v>
      </c>
    </row>
    <row r="71" spans="1:109" s="5" customFormat="1" ht="30" customHeight="1">
      <c r="A71" s="83" t="s">
        <v>153</v>
      </c>
      <c r="B71" s="84"/>
      <c r="C71" s="84"/>
      <c r="D71" s="84"/>
      <c r="E71" s="84"/>
      <c r="F71" s="84"/>
      <c r="G71" s="84"/>
      <c r="H71" s="84"/>
      <c r="I71" s="85"/>
      <c r="J71" s="14"/>
      <c r="K71" s="86" t="s">
        <v>150</v>
      </c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18"/>
      <c r="BI71" s="87" t="s">
        <v>73</v>
      </c>
      <c r="BJ71" s="88"/>
      <c r="BK71" s="88"/>
      <c r="BL71" s="88"/>
      <c r="BM71" s="88"/>
      <c r="BN71" s="88"/>
      <c r="BO71" s="88"/>
      <c r="BP71" s="88"/>
      <c r="BQ71" s="88"/>
      <c r="BR71" s="88"/>
      <c r="BS71" s="89"/>
      <c r="BT71" s="106">
        <v>1021.773</v>
      </c>
      <c r="BU71" s="107"/>
      <c r="BV71" s="107"/>
      <c r="BW71" s="107"/>
      <c r="BX71" s="107"/>
      <c r="BY71" s="107"/>
      <c r="BZ71" s="107"/>
      <c r="CA71" s="107"/>
      <c r="CB71" s="107"/>
      <c r="CC71" s="108"/>
      <c r="CD71" s="106">
        <v>1021.773</v>
      </c>
      <c r="CE71" s="107"/>
      <c r="CF71" s="107"/>
      <c r="CG71" s="107"/>
      <c r="CH71" s="107"/>
      <c r="CI71" s="107"/>
      <c r="CJ71" s="107"/>
      <c r="CK71" s="107"/>
      <c r="CL71" s="107"/>
      <c r="CM71" s="108"/>
      <c r="CN71" s="93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5"/>
      <c r="DE71" s="6">
        <f t="shared" si="0"/>
        <v>0</v>
      </c>
    </row>
    <row r="72" spans="1:109" s="5" customFormat="1" ht="30" customHeight="1">
      <c r="A72" s="83" t="s">
        <v>154</v>
      </c>
      <c r="B72" s="84"/>
      <c r="C72" s="84"/>
      <c r="D72" s="84"/>
      <c r="E72" s="84"/>
      <c r="F72" s="84"/>
      <c r="G72" s="84"/>
      <c r="H72" s="84"/>
      <c r="I72" s="85"/>
      <c r="J72" s="14"/>
      <c r="K72" s="86" t="s">
        <v>151</v>
      </c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18"/>
      <c r="BI72" s="87" t="s">
        <v>73</v>
      </c>
      <c r="BJ72" s="88"/>
      <c r="BK72" s="88"/>
      <c r="BL72" s="88"/>
      <c r="BM72" s="88"/>
      <c r="BN72" s="88"/>
      <c r="BO72" s="88"/>
      <c r="BP72" s="88"/>
      <c r="BQ72" s="88"/>
      <c r="BR72" s="88"/>
      <c r="BS72" s="89"/>
      <c r="BT72" s="106">
        <v>856.654</v>
      </c>
      <c r="BU72" s="107"/>
      <c r="BV72" s="107"/>
      <c r="BW72" s="107"/>
      <c r="BX72" s="107"/>
      <c r="BY72" s="107"/>
      <c r="BZ72" s="107"/>
      <c r="CA72" s="107"/>
      <c r="CB72" s="107"/>
      <c r="CC72" s="108"/>
      <c r="CD72" s="106">
        <v>849.45</v>
      </c>
      <c r="CE72" s="107"/>
      <c r="CF72" s="107"/>
      <c r="CG72" s="107"/>
      <c r="CH72" s="107"/>
      <c r="CI72" s="107"/>
      <c r="CJ72" s="107"/>
      <c r="CK72" s="107"/>
      <c r="CL72" s="107"/>
      <c r="CM72" s="108"/>
      <c r="CN72" s="93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5"/>
      <c r="DE72" s="6">
        <f t="shared" si="0"/>
        <v>-0.008409462863653183</v>
      </c>
    </row>
    <row r="73" spans="1:109" s="5" customFormat="1" ht="30" customHeight="1">
      <c r="A73" s="51" t="s">
        <v>74</v>
      </c>
      <c r="B73" s="52"/>
      <c r="C73" s="52"/>
      <c r="D73" s="52"/>
      <c r="E73" s="52"/>
      <c r="F73" s="52"/>
      <c r="G73" s="52"/>
      <c r="H73" s="52"/>
      <c r="I73" s="53"/>
      <c r="J73" s="7"/>
      <c r="K73" s="54" t="s">
        <v>75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8"/>
      <c r="BI73" s="55" t="s">
        <v>76</v>
      </c>
      <c r="BJ73" s="56"/>
      <c r="BK73" s="56"/>
      <c r="BL73" s="56"/>
      <c r="BM73" s="56"/>
      <c r="BN73" s="56"/>
      <c r="BO73" s="56"/>
      <c r="BP73" s="56"/>
      <c r="BQ73" s="56"/>
      <c r="BR73" s="56"/>
      <c r="BS73" s="57"/>
      <c r="BT73" s="61">
        <f>BT74+BT75+BT76+BT77</f>
        <v>4676.9130000000005</v>
      </c>
      <c r="BU73" s="62"/>
      <c r="BV73" s="62"/>
      <c r="BW73" s="62"/>
      <c r="BX73" s="62"/>
      <c r="BY73" s="62"/>
      <c r="BZ73" s="62"/>
      <c r="CA73" s="62"/>
      <c r="CB73" s="62"/>
      <c r="CC73" s="63"/>
      <c r="CD73" s="61">
        <f>CD74+CD75+CD76+CD77</f>
        <v>4597.6900000000005</v>
      </c>
      <c r="CE73" s="62"/>
      <c r="CF73" s="62"/>
      <c r="CG73" s="62"/>
      <c r="CH73" s="62"/>
      <c r="CI73" s="62"/>
      <c r="CJ73" s="62"/>
      <c r="CK73" s="62"/>
      <c r="CL73" s="62"/>
      <c r="CM73" s="63"/>
      <c r="CN73" s="96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6"/>
      <c r="DE73" s="6">
        <f t="shared" si="0"/>
        <v>-0.016939164786687222</v>
      </c>
    </row>
    <row r="74" spans="1:109" s="5" customFormat="1" ht="44.25" customHeight="1">
      <c r="A74" s="83" t="s">
        <v>155</v>
      </c>
      <c r="B74" s="84"/>
      <c r="C74" s="84"/>
      <c r="D74" s="84"/>
      <c r="E74" s="84"/>
      <c r="F74" s="84"/>
      <c r="G74" s="84"/>
      <c r="H74" s="84"/>
      <c r="I74" s="85"/>
      <c r="J74" s="14"/>
      <c r="K74" s="86" t="s">
        <v>159</v>
      </c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18"/>
      <c r="BI74" s="87" t="s">
        <v>76</v>
      </c>
      <c r="BJ74" s="88"/>
      <c r="BK74" s="88"/>
      <c r="BL74" s="88"/>
      <c r="BM74" s="88"/>
      <c r="BN74" s="88"/>
      <c r="BO74" s="88"/>
      <c r="BP74" s="88"/>
      <c r="BQ74" s="88"/>
      <c r="BR74" s="88"/>
      <c r="BS74" s="89"/>
      <c r="BT74" s="106">
        <v>650.517</v>
      </c>
      <c r="BU74" s="107"/>
      <c r="BV74" s="107"/>
      <c r="BW74" s="107"/>
      <c r="BX74" s="107"/>
      <c r="BY74" s="107"/>
      <c r="BZ74" s="107"/>
      <c r="CA74" s="107"/>
      <c r="CB74" s="107"/>
      <c r="CC74" s="108"/>
      <c r="CD74" s="106">
        <v>671.07</v>
      </c>
      <c r="CE74" s="107"/>
      <c r="CF74" s="107"/>
      <c r="CG74" s="107"/>
      <c r="CH74" s="107"/>
      <c r="CI74" s="107"/>
      <c r="CJ74" s="107"/>
      <c r="CK74" s="107"/>
      <c r="CL74" s="107"/>
      <c r="CM74" s="108"/>
      <c r="CN74" s="97" t="s">
        <v>199</v>
      </c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  <c r="DE74" s="6">
        <f t="shared" si="0"/>
        <v>0.031594869926535374</v>
      </c>
    </row>
    <row r="75" spans="1:109" s="5" customFormat="1" ht="30" customHeight="1">
      <c r="A75" s="83" t="s">
        <v>156</v>
      </c>
      <c r="B75" s="84"/>
      <c r="C75" s="84"/>
      <c r="D75" s="84"/>
      <c r="E75" s="84"/>
      <c r="F75" s="84"/>
      <c r="G75" s="84"/>
      <c r="H75" s="84"/>
      <c r="I75" s="85"/>
      <c r="J75" s="14"/>
      <c r="K75" s="86" t="s">
        <v>160</v>
      </c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18"/>
      <c r="BI75" s="87" t="s">
        <v>76</v>
      </c>
      <c r="BJ75" s="88"/>
      <c r="BK75" s="88"/>
      <c r="BL75" s="88"/>
      <c r="BM75" s="88"/>
      <c r="BN75" s="88"/>
      <c r="BO75" s="88"/>
      <c r="BP75" s="88"/>
      <c r="BQ75" s="88"/>
      <c r="BR75" s="88"/>
      <c r="BS75" s="89"/>
      <c r="BT75" s="106">
        <v>1101.39</v>
      </c>
      <c r="BU75" s="107"/>
      <c r="BV75" s="107"/>
      <c r="BW75" s="107"/>
      <c r="BX75" s="107"/>
      <c r="BY75" s="107"/>
      <c r="BZ75" s="107"/>
      <c r="CA75" s="107"/>
      <c r="CB75" s="107"/>
      <c r="CC75" s="108"/>
      <c r="CD75" s="106">
        <v>1005.49</v>
      </c>
      <c r="CE75" s="107"/>
      <c r="CF75" s="107"/>
      <c r="CG75" s="107"/>
      <c r="CH75" s="107"/>
      <c r="CI75" s="107"/>
      <c r="CJ75" s="107"/>
      <c r="CK75" s="107"/>
      <c r="CL75" s="107"/>
      <c r="CM75" s="108"/>
      <c r="CN75" s="100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2"/>
      <c r="DE75" s="6">
        <f t="shared" si="0"/>
        <v>-0.08707179110033691</v>
      </c>
    </row>
    <row r="76" spans="1:109" s="5" customFormat="1" ht="30" customHeight="1">
      <c r="A76" s="83" t="s">
        <v>157</v>
      </c>
      <c r="B76" s="84"/>
      <c r="C76" s="84"/>
      <c r="D76" s="84"/>
      <c r="E76" s="84"/>
      <c r="F76" s="84"/>
      <c r="G76" s="84"/>
      <c r="H76" s="84"/>
      <c r="I76" s="85"/>
      <c r="J76" s="14"/>
      <c r="K76" s="86" t="s">
        <v>161</v>
      </c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18"/>
      <c r="BI76" s="87" t="s">
        <v>76</v>
      </c>
      <c r="BJ76" s="88"/>
      <c r="BK76" s="88"/>
      <c r="BL76" s="88"/>
      <c r="BM76" s="88"/>
      <c r="BN76" s="88"/>
      <c r="BO76" s="88"/>
      <c r="BP76" s="88"/>
      <c r="BQ76" s="88"/>
      <c r="BR76" s="88"/>
      <c r="BS76" s="89"/>
      <c r="BT76" s="106">
        <v>2877.836</v>
      </c>
      <c r="BU76" s="107"/>
      <c r="BV76" s="107"/>
      <c r="BW76" s="107"/>
      <c r="BX76" s="107"/>
      <c r="BY76" s="107"/>
      <c r="BZ76" s="107"/>
      <c r="CA76" s="107"/>
      <c r="CB76" s="107"/>
      <c r="CC76" s="108"/>
      <c r="CD76" s="106">
        <v>2873.96</v>
      </c>
      <c r="CE76" s="107"/>
      <c r="CF76" s="107"/>
      <c r="CG76" s="107"/>
      <c r="CH76" s="107"/>
      <c r="CI76" s="107"/>
      <c r="CJ76" s="107"/>
      <c r="CK76" s="107"/>
      <c r="CL76" s="107"/>
      <c r="CM76" s="108"/>
      <c r="CN76" s="93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5"/>
      <c r="DE76" s="6">
        <f t="shared" si="0"/>
        <v>-0.0013468453379552603</v>
      </c>
    </row>
    <row r="77" spans="1:109" s="5" customFormat="1" ht="30" customHeight="1">
      <c r="A77" s="83" t="s">
        <v>158</v>
      </c>
      <c r="B77" s="84"/>
      <c r="C77" s="84"/>
      <c r="D77" s="84"/>
      <c r="E77" s="84"/>
      <c r="F77" s="84"/>
      <c r="G77" s="84"/>
      <c r="H77" s="84"/>
      <c r="I77" s="85"/>
      <c r="J77" s="14"/>
      <c r="K77" s="86" t="s">
        <v>162</v>
      </c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18"/>
      <c r="BI77" s="87" t="s">
        <v>76</v>
      </c>
      <c r="BJ77" s="88"/>
      <c r="BK77" s="88"/>
      <c r="BL77" s="88"/>
      <c r="BM77" s="88"/>
      <c r="BN77" s="88"/>
      <c r="BO77" s="88"/>
      <c r="BP77" s="88"/>
      <c r="BQ77" s="88"/>
      <c r="BR77" s="88"/>
      <c r="BS77" s="89"/>
      <c r="BT77" s="106">
        <v>47.17</v>
      </c>
      <c r="BU77" s="107"/>
      <c r="BV77" s="107"/>
      <c r="BW77" s="107"/>
      <c r="BX77" s="107"/>
      <c r="BY77" s="107"/>
      <c r="BZ77" s="107"/>
      <c r="CA77" s="107"/>
      <c r="CB77" s="107"/>
      <c r="CC77" s="108"/>
      <c r="CD77" s="106">
        <v>47.17</v>
      </c>
      <c r="CE77" s="107"/>
      <c r="CF77" s="107"/>
      <c r="CG77" s="107"/>
      <c r="CH77" s="107"/>
      <c r="CI77" s="107"/>
      <c r="CJ77" s="107"/>
      <c r="CK77" s="107"/>
      <c r="CL77" s="107"/>
      <c r="CM77" s="108"/>
      <c r="CN77" s="93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5"/>
      <c r="DE77" s="6">
        <f t="shared" si="0"/>
        <v>0</v>
      </c>
    </row>
    <row r="78" spans="1:109" s="5" customFormat="1" ht="30" customHeight="1">
      <c r="A78" s="51" t="s">
        <v>77</v>
      </c>
      <c r="B78" s="52"/>
      <c r="C78" s="52"/>
      <c r="D78" s="52"/>
      <c r="E78" s="52"/>
      <c r="F78" s="52"/>
      <c r="G78" s="52"/>
      <c r="H78" s="52"/>
      <c r="I78" s="53"/>
      <c r="J78" s="7"/>
      <c r="K78" s="54" t="s">
        <v>78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8"/>
      <c r="BI78" s="55" t="s">
        <v>76</v>
      </c>
      <c r="BJ78" s="56"/>
      <c r="BK78" s="56"/>
      <c r="BL78" s="56"/>
      <c r="BM78" s="56"/>
      <c r="BN78" s="56"/>
      <c r="BO78" s="56"/>
      <c r="BP78" s="56"/>
      <c r="BQ78" s="56"/>
      <c r="BR78" s="56"/>
      <c r="BS78" s="57"/>
      <c r="BT78" s="61">
        <f>BT79+BT80+BT81</f>
        <v>20593.631999999998</v>
      </c>
      <c r="BU78" s="62"/>
      <c r="BV78" s="62"/>
      <c r="BW78" s="62"/>
      <c r="BX78" s="62"/>
      <c r="BY78" s="62"/>
      <c r="BZ78" s="62"/>
      <c r="CA78" s="62"/>
      <c r="CB78" s="62"/>
      <c r="CC78" s="63"/>
      <c r="CD78" s="61">
        <f>CD79+CD80+CD81</f>
        <v>20532.260000000002</v>
      </c>
      <c r="CE78" s="62"/>
      <c r="CF78" s="62"/>
      <c r="CG78" s="62"/>
      <c r="CH78" s="62"/>
      <c r="CI78" s="62"/>
      <c r="CJ78" s="62"/>
      <c r="CK78" s="62"/>
      <c r="CL78" s="62"/>
      <c r="CM78" s="63"/>
      <c r="CN78" s="64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6"/>
      <c r="DE78" s="6">
        <f t="shared" si="0"/>
        <v>-0.00298014454176887</v>
      </c>
    </row>
    <row r="79" spans="1:109" s="5" customFormat="1" ht="30" customHeight="1">
      <c r="A79" s="83" t="s">
        <v>163</v>
      </c>
      <c r="B79" s="84"/>
      <c r="C79" s="84"/>
      <c r="D79" s="84"/>
      <c r="E79" s="84"/>
      <c r="F79" s="84"/>
      <c r="G79" s="84"/>
      <c r="H79" s="84"/>
      <c r="I79" s="85"/>
      <c r="J79" s="14"/>
      <c r="K79" s="86" t="s">
        <v>166</v>
      </c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18"/>
      <c r="BI79" s="87" t="s">
        <v>76</v>
      </c>
      <c r="BJ79" s="88"/>
      <c r="BK79" s="88"/>
      <c r="BL79" s="88"/>
      <c r="BM79" s="88"/>
      <c r="BN79" s="88"/>
      <c r="BO79" s="88"/>
      <c r="BP79" s="88"/>
      <c r="BQ79" s="88"/>
      <c r="BR79" s="88"/>
      <c r="BS79" s="89"/>
      <c r="BT79" s="106">
        <v>1538.8</v>
      </c>
      <c r="BU79" s="107"/>
      <c r="BV79" s="107"/>
      <c r="BW79" s="107"/>
      <c r="BX79" s="107"/>
      <c r="BY79" s="107"/>
      <c r="BZ79" s="107"/>
      <c r="CA79" s="107"/>
      <c r="CB79" s="107"/>
      <c r="CC79" s="108"/>
      <c r="CD79" s="106">
        <v>1538.8</v>
      </c>
      <c r="CE79" s="107"/>
      <c r="CF79" s="107"/>
      <c r="CG79" s="107"/>
      <c r="CH79" s="107"/>
      <c r="CI79" s="107"/>
      <c r="CJ79" s="107"/>
      <c r="CK79" s="107"/>
      <c r="CL79" s="107"/>
      <c r="CM79" s="108"/>
      <c r="CN79" s="93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5"/>
      <c r="DE79" s="6">
        <f t="shared" si="0"/>
        <v>0</v>
      </c>
    </row>
    <row r="80" spans="1:109" s="5" customFormat="1" ht="30" customHeight="1">
      <c r="A80" s="83" t="s">
        <v>164</v>
      </c>
      <c r="B80" s="84"/>
      <c r="C80" s="84"/>
      <c r="D80" s="84"/>
      <c r="E80" s="84"/>
      <c r="F80" s="84"/>
      <c r="G80" s="84"/>
      <c r="H80" s="84"/>
      <c r="I80" s="85"/>
      <c r="J80" s="14"/>
      <c r="K80" s="86" t="s">
        <v>167</v>
      </c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18"/>
      <c r="BI80" s="87" t="s">
        <v>76</v>
      </c>
      <c r="BJ80" s="88"/>
      <c r="BK80" s="88"/>
      <c r="BL80" s="88"/>
      <c r="BM80" s="88"/>
      <c r="BN80" s="88"/>
      <c r="BO80" s="88"/>
      <c r="BP80" s="88"/>
      <c r="BQ80" s="88"/>
      <c r="BR80" s="88"/>
      <c r="BS80" s="89"/>
      <c r="BT80" s="106">
        <v>7635.8</v>
      </c>
      <c r="BU80" s="107"/>
      <c r="BV80" s="107"/>
      <c r="BW80" s="107"/>
      <c r="BX80" s="107"/>
      <c r="BY80" s="107"/>
      <c r="BZ80" s="107"/>
      <c r="CA80" s="107"/>
      <c r="CB80" s="107"/>
      <c r="CC80" s="108"/>
      <c r="CD80" s="106">
        <v>7635.8</v>
      </c>
      <c r="CE80" s="107"/>
      <c r="CF80" s="107"/>
      <c r="CG80" s="107"/>
      <c r="CH80" s="107"/>
      <c r="CI80" s="107"/>
      <c r="CJ80" s="107"/>
      <c r="CK80" s="107"/>
      <c r="CL80" s="107"/>
      <c r="CM80" s="108"/>
      <c r="CN80" s="93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5"/>
      <c r="DE80" s="6">
        <f t="shared" si="0"/>
        <v>0</v>
      </c>
    </row>
    <row r="81" spans="1:109" s="5" customFormat="1" ht="30" customHeight="1">
      <c r="A81" s="83" t="s">
        <v>165</v>
      </c>
      <c r="B81" s="84"/>
      <c r="C81" s="84"/>
      <c r="D81" s="84"/>
      <c r="E81" s="84"/>
      <c r="F81" s="84"/>
      <c r="G81" s="84"/>
      <c r="H81" s="84"/>
      <c r="I81" s="85"/>
      <c r="J81" s="14"/>
      <c r="K81" s="86" t="s">
        <v>168</v>
      </c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18"/>
      <c r="BI81" s="87" t="s">
        <v>76</v>
      </c>
      <c r="BJ81" s="88"/>
      <c r="BK81" s="88"/>
      <c r="BL81" s="88"/>
      <c r="BM81" s="88"/>
      <c r="BN81" s="88"/>
      <c r="BO81" s="88"/>
      <c r="BP81" s="88"/>
      <c r="BQ81" s="88"/>
      <c r="BR81" s="88"/>
      <c r="BS81" s="89"/>
      <c r="BT81" s="106">
        <v>11419.032</v>
      </c>
      <c r="BU81" s="107"/>
      <c r="BV81" s="107"/>
      <c r="BW81" s="107"/>
      <c r="BX81" s="107"/>
      <c r="BY81" s="107"/>
      <c r="BZ81" s="107"/>
      <c r="CA81" s="107"/>
      <c r="CB81" s="107"/>
      <c r="CC81" s="108"/>
      <c r="CD81" s="106">
        <v>11357.66</v>
      </c>
      <c r="CE81" s="107"/>
      <c r="CF81" s="107"/>
      <c r="CG81" s="107"/>
      <c r="CH81" s="107"/>
      <c r="CI81" s="107"/>
      <c r="CJ81" s="107"/>
      <c r="CK81" s="107"/>
      <c r="CL81" s="107"/>
      <c r="CM81" s="108"/>
      <c r="CN81" s="103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5"/>
      <c r="DE81" s="6">
        <f t="shared" si="0"/>
        <v>-0.005374536125303697</v>
      </c>
    </row>
    <row r="82" spans="1:109" s="5" customFormat="1" ht="15" customHeight="1">
      <c r="A82" s="51" t="s">
        <v>79</v>
      </c>
      <c r="B82" s="52"/>
      <c r="C82" s="52"/>
      <c r="D82" s="52"/>
      <c r="E82" s="52"/>
      <c r="F82" s="52"/>
      <c r="G82" s="52"/>
      <c r="H82" s="52"/>
      <c r="I82" s="53"/>
      <c r="J82" s="7"/>
      <c r="K82" s="54" t="s">
        <v>80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8"/>
      <c r="BI82" s="55" t="s">
        <v>81</v>
      </c>
      <c r="BJ82" s="56"/>
      <c r="BK82" s="56"/>
      <c r="BL82" s="56"/>
      <c r="BM82" s="56"/>
      <c r="BN82" s="56"/>
      <c r="BO82" s="56"/>
      <c r="BP82" s="56"/>
      <c r="BQ82" s="56"/>
      <c r="BR82" s="56"/>
      <c r="BS82" s="57"/>
      <c r="BT82" s="61">
        <f>BT83+BT84+BT85+BT86</f>
        <v>3656.0280000000002</v>
      </c>
      <c r="BU82" s="62"/>
      <c r="BV82" s="62"/>
      <c r="BW82" s="62"/>
      <c r="BX82" s="62"/>
      <c r="BY82" s="62"/>
      <c r="BZ82" s="62"/>
      <c r="CA82" s="62"/>
      <c r="CB82" s="62"/>
      <c r="CC82" s="63"/>
      <c r="CD82" s="61">
        <f>CD83+CD84+CD85+CD86</f>
        <v>3584.623</v>
      </c>
      <c r="CE82" s="62"/>
      <c r="CF82" s="62"/>
      <c r="CG82" s="62"/>
      <c r="CH82" s="62"/>
      <c r="CI82" s="62"/>
      <c r="CJ82" s="62"/>
      <c r="CK82" s="62"/>
      <c r="CL82" s="62"/>
      <c r="CM82" s="63"/>
      <c r="CN82" s="64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6"/>
      <c r="DE82" s="6">
        <f t="shared" si="0"/>
        <v>-0.01953075851716679</v>
      </c>
    </row>
    <row r="83" spans="1:109" s="5" customFormat="1" ht="30" customHeight="1">
      <c r="A83" s="83" t="s">
        <v>169</v>
      </c>
      <c r="B83" s="84"/>
      <c r="C83" s="84"/>
      <c r="D83" s="84"/>
      <c r="E83" s="84"/>
      <c r="F83" s="84"/>
      <c r="G83" s="84"/>
      <c r="H83" s="84"/>
      <c r="I83" s="85"/>
      <c r="J83" s="14"/>
      <c r="K83" s="86" t="s">
        <v>173</v>
      </c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18"/>
      <c r="BI83" s="87" t="s">
        <v>81</v>
      </c>
      <c r="BJ83" s="88"/>
      <c r="BK83" s="88"/>
      <c r="BL83" s="88"/>
      <c r="BM83" s="88"/>
      <c r="BN83" s="88"/>
      <c r="BO83" s="88"/>
      <c r="BP83" s="88"/>
      <c r="BQ83" s="88"/>
      <c r="BR83" s="88"/>
      <c r="BS83" s="89"/>
      <c r="BT83" s="106">
        <v>353.194</v>
      </c>
      <c r="BU83" s="107"/>
      <c r="BV83" s="107"/>
      <c r="BW83" s="107"/>
      <c r="BX83" s="107"/>
      <c r="BY83" s="107"/>
      <c r="BZ83" s="107"/>
      <c r="CA83" s="107"/>
      <c r="CB83" s="107"/>
      <c r="CC83" s="108"/>
      <c r="CD83" s="106">
        <v>353.194</v>
      </c>
      <c r="CE83" s="107"/>
      <c r="CF83" s="107"/>
      <c r="CG83" s="107"/>
      <c r="CH83" s="107"/>
      <c r="CI83" s="107"/>
      <c r="CJ83" s="107"/>
      <c r="CK83" s="107"/>
      <c r="CL83" s="107"/>
      <c r="CM83" s="108"/>
      <c r="CN83" s="93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5"/>
      <c r="DE83" s="6">
        <f t="shared" si="0"/>
        <v>0</v>
      </c>
    </row>
    <row r="84" spans="1:109" s="5" customFormat="1" ht="57.75" customHeight="1">
      <c r="A84" s="83" t="s">
        <v>170</v>
      </c>
      <c r="B84" s="84"/>
      <c r="C84" s="84"/>
      <c r="D84" s="84"/>
      <c r="E84" s="84"/>
      <c r="F84" s="84"/>
      <c r="G84" s="84"/>
      <c r="H84" s="84"/>
      <c r="I84" s="85"/>
      <c r="J84" s="14"/>
      <c r="K84" s="86" t="s">
        <v>174</v>
      </c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18"/>
      <c r="BI84" s="87" t="s">
        <v>81</v>
      </c>
      <c r="BJ84" s="88"/>
      <c r="BK84" s="88"/>
      <c r="BL84" s="88"/>
      <c r="BM84" s="88"/>
      <c r="BN84" s="88"/>
      <c r="BO84" s="88"/>
      <c r="BP84" s="88"/>
      <c r="BQ84" s="88"/>
      <c r="BR84" s="88"/>
      <c r="BS84" s="89"/>
      <c r="BT84" s="106">
        <v>668.909</v>
      </c>
      <c r="BU84" s="107"/>
      <c r="BV84" s="107"/>
      <c r="BW84" s="107"/>
      <c r="BX84" s="107"/>
      <c r="BY84" s="107"/>
      <c r="BZ84" s="107"/>
      <c r="CA84" s="107"/>
      <c r="CB84" s="107"/>
      <c r="CC84" s="108"/>
      <c r="CD84" s="106">
        <v>600.405</v>
      </c>
      <c r="CE84" s="107"/>
      <c r="CF84" s="107"/>
      <c r="CG84" s="107"/>
      <c r="CH84" s="107"/>
      <c r="CI84" s="107"/>
      <c r="CJ84" s="107"/>
      <c r="CK84" s="107"/>
      <c r="CL84" s="107"/>
      <c r="CM84" s="108"/>
      <c r="CN84" s="103" t="s">
        <v>198</v>
      </c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5"/>
      <c r="DE84" s="6">
        <f>CD84/BT84-1</f>
        <v>-0.10241153878928233</v>
      </c>
    </row>
    <row r="85" spans="1:109" s="5" customFormat="1" ht="30" customHeight="1">
      <c r="A85" s="83" t="s">
        <v>171</v>
      </c>
      <c r="B85" s="84"/>
      <c r="C85" s="84"/>
      <c r="D85" s="84"/>
      <c r="E85" s="84"/>
      <c r="F85" s="84"/>
      <c r="G85" s="84"/>
      <c r="H85" s="84"/>
      <c r="I85" s="85"/>
      <c r="J85" s="14"/>
      <c r="K85" s="86" t="s">
        <v>175</v>
      </c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18"/>
      <c r="BI85" s="87" t="s">
        <v>81</v>
      </c>
      <c r="BJ85" s="88"/>
      <c r="BK85" s="88"/>
      <c r="BL85" s="88"/>
      <c r="BM85" s="88"/>
      <c r="BN85" s="88"/>
      <c r="BO85" s="88"/>
      <c r="BP85" s="88"/>
      <c r="BQ85" s="88"/>
      <c r="BR85" s="88"/>
      <c r="BS85" s="89"/>
      <c r="BT85" s="106">
        <v>2602.48</v>
      </c>
      <c r="BU85" s="107"/>
      <c r="BV85" s="107"/>
      <c r="BW85" s="107"/>
      <c r="BX85" s="107"/>
      <c r="BY85" s="107"/>
      <c r="BZ85" s="107"/>
      <c r="CA85" s="107"/>
      <c r="CB85" s="107"/>
      <c r="CC85" s="108"/>
      <c r="CD85" s="106">
        <v>2599.579</v>
      </c>
      <c r="CE85" s="107"/>
      <c r="CF85" s="107"/>
      <c r="CG85" s="107"/>
      <c r="CH85" s="107"/>
      <c r="CI85" s="107"/>
      <c r="CJ85" s="107"/>
      <c r="CK85" s="107"/>
      <c r="CL85" s="107"/>
      <c r="CM85" s="108"/>
      <c r="CN85" s="93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5"/>
      <c r="DE85" s="6">
        <f>CD85/BT85-1</f>
        <v>-0.0011147059727644182</v>
      </c>
    </row>
    <row r="86" spans="1:109" s="5" customFormat="1" ht="30" customHeight="1">
      <c r="A86" s="83" t="s">
        <v>172</v>
      </c>
      <c r="B86" s="84"/>
      <c r="C86" s="84"/>
      <c r="D86" s="84"/>
      <c r="E86" s="84"/>
      <c r="F86" s="84"/>
      <c r="G86" s="84"/>
      <c r="H86" s="84"/>
      <c r="I86" s="85"/>
      <c r="J86" s="14"/>
      <c r="K86" s="86" t="s">
        <v>176</v>
      </c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18"/>
      <c r="BI86" s="87" t="s">
        <v>81</v>
      </c>
      <c r="BJ86" s="88"/>
      <c r="BK86" s="88"/>
      <c r="BL86" s="88"/>
      <c r="BM86" s="88"/>
      <c r="BN86" s="88"/>
      <c r="BO86" s="88"/>
      <c r="BP86" s="88"/>
      <c r="BQ86" s="88"/>
      <c r="BR86" s="88"/>
      <c r="BS86" s="89"/>
      <c r="BT86" s="106">
        <v>31.445</v>
      </c>
      <c r="BU86" s="107"/>
      <c r="BV86" s="107"/>
      <c r="BW86" s="107"/>
      <c r="BX86" s="107"/>
      <c r="BY86" s="107"/>
      <c r="BZ86" s="107"/>
      <c r="CA86" s="107"/>
      <c r="CB86" s="107"/>
      <c r="CC86" s="108"/>
      <c r="CD86" s="106">
        <v>31.445</v>
      </c>
      <c r="CE86" s="107"/>
      <c r="CF86" s="107"/>
      <c r="CG86" s="107"/>
      <c r="CH86" s="107"/>
      <c r="CI86" s="107"/>
      <c r="CJ86" s="107"/>
      <c r="CK86" s="107"/>
      <c r="CL86" s="107"/>
      <c r="CM86" s="108"/>
      <c r="CN86" s="93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5"/>
      <c r="DE86" s="6">
        <f>CD86/BT86-1</f>
        <v>0</v>
      </c>
    </row>
    <row r="87" spans="1:109" s="5" customFormat="1" ht="15" customHeight="1">
      <c r="A87" s="83" t="s">
        <v>82</v>
      </c>
      <c r="B87" s="84"/>
      <c r="C87" s="84"/>
      <c r="D87" s="84"/>
      <c r="E87" s="84"/>
      <c r="F87" s="84"/>
      <c r="G87" s="84"/>
      <c r="H87" s="84"/>
      <c r="I87" s="85"/>
      <c r="J87" s="14"/>
      <c r="K87" s="86" t="s">
        <v>83</v>
      </c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18"/>
      <c r="BI87" s="87" t="s">
        <v>67</v>
      </c>
      <c r="BJ87" s="88"/>
      <c r="BK87" s="88"/>
      <c r="BL87" s="88"/>
      <c r="BM87" s="88"/>
      <c r="BN87" s="88"/>
      <c r="BO87" s="88"/>
      <c r="BP87" s="88"/>
      <c r="BQ87" s="88"/>
      <c r="BR87" s="88"/>
      <c r="BS87" s="89"/>
      <c r="BT87" s="106">
        <v>0.11</v>
      </c>
      <c r="BU87" s="107"/>
      <c r="BV87" s="107"/>
      <c r="BW87" s="107"/>
      <c r="BX87" s="107"/>
      <c r="BY87" s="107"/>
      <c r="BZ87" s="107"/>
      <c r="CA87" s="107"/>
      <c r="CB87" s="107"/>
      <c r="CC87" s="108"/>
      <c r="CD87" s="106">
        <v>0.11</v>
      </c>
      <c r="CE87" s="107"/>
      <c r="CF87" s="107"/>
      <c r="CG87" s="107"/>
      <c r="CH87" s="107"/>
      <c r="CI87" s="107"/>
      <c r="CJ87" s="107"/>
      <c r="CK87" s="107"/>
      <c r="CL87" s="107"/>
      <c r="CM87" s="108"/>
      <c r="CN87" s="93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5"/>
      <c r="DE87" s="6">
        <f>CD87/BT87-1</f>
        <v>0</v>
      </c>
    </row>
    <row r="88" spans="1:109" s="5" customFormat="1" ht="30" customHeight="1">
      <c r="A88" s="67" t="s">
        <v>84</v>
      </c>
      <c r="B88" s="68"/>
      <c r="C88" s="68"/>
      <c r="D88" s="68"/>
      <c r="E88" s="68"/>
      <c r="F88" s="68"/>
      <c r="G88" s="68"/>
      <c r="H88" s="68"/>
      <c r="I88" s="69"/>
      <c r="J88" s="19"/>
      <c r="K88" s="70" t="s">
        <v>85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16"/>
      <c r="BI88" s="71" t="s">
        <v>5</v>
      </c>
      <c r="BJ88" s="72"/>
      <c r="BK88" s="72"/>
      <c r="BL88" s="72"/>
      <c r="BM88" s="72"/>
      <c r="BN88" s="72"/>
      <c r="BO88" s="72"/>
      <c r="BP88" s="72"/>
      <c r="BQ88" s="72"/>
      <c r="BR88" s="72"/>
      <c r="BS88" s="73"/>
      <c r="BT88" s="74">
        <v>0</v>
      </c>
      <c r="BU88" s="75"/>
      <c r="BV88" s="75"/>
      <c r="BW88" s="75"/>
      <c r="BX88" s="75"/>
      <c r="BY88" s="75"/>
      <c r="BZ88" s="75"/>
      <c r="CA88" s="75"/>
      <c r="CB88" s="75"/>
      <c r="CC88" s="76"/>
      <c r="CD88" s="74">
        <f>CD89</f>
        <v>1234.2795</v>
      </c>
      <c r="CE88" s="75"/>
      <c r="CF88" s="75"/>
      <c r="CG88" s="75"/>
      <c r="CH88" s="75"/>
      <c r="CI88" s="75"/>
      <c r="CJ88" s="75"/>
      <c r="CK88" s="75"/>
      <c r="CL88" s="75"/>
      <c r="CM88" s="76"/>
      <c r="CN88" s="77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9"/>
      <c r="DE88" s="6"/>
    </row>
    <row r="89" spans="1:109" s="5" customFormat="1" ht="30" customHeight="1">
      <c r="A89" s="67" t="s">
        <v>86</v>
      </c>
      <c r="B89" s="68"/>
      <c r="C89" s="68"/>
      <c r="D89" s="68"/>
      <c r="E89" s="68"/>
      <c r="F89" s="68"/>
      <c r="G89" s="68"/>
      <c r="H89" s="68"/>
      <c r="I89" s="69"/>
      <c r="J89" s="19"/>
      <c r="K89" s="70" t="s">
        <v>87</v>
      </c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16"/>
      <c r="BI89" s="71" t="s">
        <v>5</v>
      </c>
      <c r="BJ89" s="72"/>
      <c r="BK89" s="72"/>
      <c r="BL89" s="72"/>
      <c r="BM89" s="72"/>
      <c r="BN89" s="72"/>
      <c r="BO89" s="72"/>
      <c r="BP89" s="72"/>
      <c r="BQ89" s="72"/>
      <c r="BR89" s="72"/>
      <c r="BS89" s="73"/>
      <c r="BT89" s="74">
        <v>0</v>
      </c>
      <c r="BU89" s="75"/>
      <c r="BV89" s="75"/>
      <c r="BW89" s="75"/>
      <c r="BX89" s="75"/>
      <c r="BY89" s="75"/>
      <c r="BZ89" s="75"/>
      <c r="CA89" s="75"/>
      <c r="CB89" s="75"/>
      <c r="CC89" s="76"/>
      <c r="CD89" s="74">
        <v>1234.2795</v>
      </c>
      <c r="CE89" s="75"/>
      <c r="CF89" s="75"/>
      <c r="CG89" s="75"/>
      <c r="CH89" s="75"/>
      <c r="CI89" s="75"/>
      <c r="CJ89" s="75"/>
      <c r="CK89" s="75"/>
      <c r="CL89" s="75"/>
      <c r="CM89" s="76"/>
      <c r="CN89" s="77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9"/>
      <c r="DE89" s="6"/>
    </row>
    <row r="90" spans="1:129" s="5" customFormat="1" ht="45" customHeight="1">
      <c r="A90" s="67" t="s">
        <v>88</v>
      </c>
      <c r="B90" s="68"/>
      <c r="C90" s="68"/>
      <c r="D90" s="68"/>
      <c r="E90" s="68"/>
      <c r="F90" s="68"/>
      <c r="G90" s="68"/>
      <c r="H90" s="68"/>
      <c r="I90" s="69"/>
      <c r="J90" s="17"/>
      <c r="K90" s="70" t="s">
        <v>89</v>
      </c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16"/>
      <c r="BI90" s="71" t="s">
        <v>67</v>
      </c>
      <c r="BJ90" s="72"/>
      <c r="BK90" s="72"/>
      <c r="BL90" s="72"/>
      <c r="BM90" s="72"/>
      <c r="BN90" s="72"/>
      <c r="BO90" s="72"/>
      <c r="BP90" s="72"/>
      <c r="BQ90" s="72"/>
      <c r="BR90" s="72"/>
      <c r="BS90" s="73"/>
      <c r="BT90" s="74">
        <v>7.33</v>
      </c>
      <c r="BU90" s="75"/>
      <c r="BV90" s="75"/>
      <c r="BW90" s="75"/>
      <c r="BX90" s="75"/>
      <c r="BY90" s="75"/>
      <c r="BZ90" s="75"/>
      <c r="CA90" s="75"/>
      <c r="CB90" s="75"/>
      <c r="CC90" s="76"/>
      <c r="CD90" s="61" t="s">
        <v>38</v>
      </c>
      <c r="CE90" s="62"/>
      <c r="CF90" s="62"/>
      <c r="CG90" s="62"/>
      <c r="CH90" s="62"/>
      <c r="CI90" s="62"/>
      <c r="CJ90" s="62"/>
      <c r="CK90" s="62"/>
      <c r="CL90" s="62"/>
      <c r="CM90" s="63"/>
      <c r="CN90" s="58" t="s">
        <v>38</v>
      </c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60"/>
      <c r="DE90" s="6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>
        <f>CE73+CE78</f>
        <v>0</v>
      </c>
      <c r="DV90" s="12">
        <f>CF73+CF78</f>
        <v>0</v>
      </c>
      <c r="DW90" s="12">
        <f>CG73+CG78</f>
        <v>0</v>
      </c>
      <c r="DX90" s="12">
        <f>CH73+CH78</f>
        <v>0</v>
      </c>
      <c r="DY90" s="12">
        <f>CI73+CI78</f>
        <v>0</v>
      </c>
    </row>
    <row r="92" spans="7:108" s="1" customFormat="1" ht="12.75">
      <c r="G92" s="1" t="s">
        <v>18</v>
      </c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</row>
    <row r="93" spans="1:108" s="1" customFormat="1" ht="68.25" customHeight="1">
      <c r="A93" s="104" t="s">
        <v>90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</row>
    <row r="94" spans="1:108" s="1" customFormat="1" ht="25.5" customHeight="1">
      <c r="A94" s="104" t="s">
        <v>91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</row>
    <row r="95" spans="1:108" s="1" customFormat="1" ht="25.5" customHeight="1">
      <c r="A95" s="104" t="s">
        <v>117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</row>
    <row r="96" spans="1:108" s="1" customFormat="1" ht="25.5" customHeight="1">
      <c r="A96" s="104" t="s">
        <v>92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</row>
    <row r="97" spans="1:108" s="1" customFormat="1" ht="25.5" customHeight="1">
      <c r="A97" s="104" t="s">
        <v>93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</row>
    <row r="98" ht="3" customHeight="1"/>
  </sheetData>
  <sheetProtection/>
  <mergeCells count="466">
    <mergeCell ref="A60:I60"/>
    <mergeCell ref="K60:BG60"/>
    <mergeCell ref="BI60:BS60"/>
    <mergeCell ref="BT60:CC60"/>
    <mergeCell ref="CD60:CM60"/>
    <mergeCell ref="CN60:DD60"/>
    <mergeCell ref="A43:I43"/>
    <mergeCell ref="K43:BG43"/>
    <mergeCell ref="BI43:BS43"/>
    <mergeCell ref="BT43:CC43"/>
    <mergeCell ref="CD43:CM43"/>
    <mergeCell ref="CN43:DD43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61:I61"/>
    <mergeCell ref="K61:BG61"/>
    <mergeCell ref="BI61:BS61"/>
    <mergeCell ref="BT61:CC61"/>
    <mergeCell ref="CD61:CM61"/>
    <mergeCell ref="CN61:DD61"/>
    <mergeCell ref="A77:I77"/>
    <mergeCell ref="K77:BG77"/>
    <mergeCell ref="BI77:BS77"/>
    <mergeCell ref="BT77:CC77"/>
    <mergeCell ref="CD77:CM77"/>
    <mergeCell ref="CN77:DD77"/>
    <mergeCell ref="A75:I75"/>
    <mergeCell ref="K75:BG75"/>
    <mergeCell ref="BI75:BS75"/>
    <mergeCell ref="BT75:CC75"/>
    <mergeCell ref="CD75:CM75"/>
    <mergeCell ref="A76:I76"/>
    <mergeCell ref="K76:BG76"/>
    <mergeCell ref="BI76:BS76"/>
    <mergeCell ref="BT76:CC76"/>
    <mergeCell ref="CD76:CM76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9:I59"/>
    <mergeCell ref="K59:BG59"/>
    <mergeCell ref="BI59:BS59"/>
    <mergeCell ref="BT59:CC59"/>
    <mergeCell ref="BI54:BS54"/>
    <mergeCell ref="BT54:CC54"/>
    <mergeCell ref="A56:I56"/>
    <mergeCell ref="K56:BG56"/>
    <mergeCell ref="BI56:BS56"/>
    <mergeCell ref="BT56:CC56"/>
    <mergeCell ref="CD52:CM52"/>
    <mergeCell ref="CN52:DD52"/>
    <mergeCell ref="CD53:CM53"/>
    <mergeCell ref="CN53:DD53"/>
    <mergeCell ref="CD59:CM59"/>
    <mergeCell ref="CN59:DD59"/>
    <mergeCell ref="CD54:CM54"/>
    <mergeCell ref="CN54:DD54"/>
    <mergeCell ref="CD55:CM55"/>
    <mergeCell ref="CN55:DD55"/>
    <mergeCell ref="A53:I53"/>
    <mergeCell ref="K53:BG53"/>
    <mergeCell ref="BI53:BS53"/>
    <mergeCell ref="BT53:CC53"/>
    <mergeCell ref="A54:I54"/>
    <mergeCell ref="K54:BG54"/>
    <mergeCell ref="A44:I44"/>
    <mergeCell ref="K44:BG44"/>
    <mergeCell ref="A52:I52"/>
    <mergeCell ref="K52:BG52"/>
    <mergeCell ref="BI52:BS52"/>
    <mergeCell ref="BT52:CC52"/>
    <mergeCell ref="A45:I45"/>
    <mergeCell ref="K45:BG45"/>
    <mergeCell ref="BI45:BS45"/>
    <mergeCell ref="BT45:CC45"/>
    <mergeCell ref="CD45:CM45"/>
    <mergeCell ref="CN45:DD45"/>
    <mergeCell ref="A95:DD95"/>
    <mergeCell ref="A96:DD96"/>
    <mergeCell ref="A93:DD93"/>
    <mergeCell ref="A94:DD94"/>
    <mergeCell ref="A90:I90"/>
    <mergeCell ref="K90:BG90"/>
    <mergeCell ref="BI90:BS90"/>
    <mergeCell ref="BT90:CC90"/>
    <mergeCell ref="A97:DD97"/>
    <mergeCell ref="K27:BG27"/>
    <mergeCell ref="A28:I28"/>
    <mergeCell ref="K28:BG28"/>
    <mergeCell ref="BI28:BS28"/>
    <mergeCell ref="BT28:CC28"/>
    <mergeCell ref="CD28:CM28"/>
    <mergeCell ref="CN28:DD28"/>
    <mergeCell ref="CD90:CM90"/>
    <mergeCell ref="CN90:DD90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CD83:CM83"/>
    <mergeCell ref="CN83:DD83"/>
    <mergeCell ref="CD87:CM87"/>
    <mergeCell ref="CN87:DD87"/>
    <mergeCell ref="CD89:CM89"/>
    <mergeCell ref="CN89:DD89"/>
    <mergeCell ref="A83:I83"/>
    <mergeCell ref="K83:BG83"/>
    <mergeCell ref="BI83:BS83"/>
    <mergeCell ref="BT83:CC83"/>
    <mergeCell ref="CD88:CM88"/>
    <mergeCell ref="CN88:DD88"/>
    <mergeCell ref="A87:I87"/>
    <mergeCell ref="K87:BG87"/>
    <mergeCell ref="BI87:BS87"/>
    <mergeCell ref="BT87:CC87"/>
    <mergeCell ref="A79:I79"/>
    <mergeCell ref="K79:BG79"/>
    <mergeCell ref="A82:I82"/>
    <mergeCell ref="K82:BG82"/>
    <mergeCell ref="BI82:BS82"/>
    <mergeCell ref="BT82:CC82"/>
    <mergeCell ref="BI79:BS79"/>
    <mergeCell ref="BT79:CC79"/>
    <mergeCell ref="A80:I80"/>
    <mergeCell ref="K80:BG80"/>
    <mergeCell ref="CD74:CM74"/>
    <mergeCell ref="CD78:CM78"/>
    <mergeCell ref="CN78:DD78"/>
    <mergeCell ref="CD82:CM82"/>
    <mergeCell ref="CN82:DD82"/>
    <mergeCell ref="CN74:DD75"/>
    <mergeCell ref="CN76:DD76"/>
    <mergeCell ref="A74:I74"/>
    <mergeCell ref="K74:BG74"/>
    <mergeCell ref="BI74:BS74"/>
    <mergeCell ref="BT74:CC74"/>
    <mergeCell ref="CD79:CM79"/>
    <mergeCell ref="CN79:DD79"/>
    <mergeCell ref="A78:I78"/>
    <mergeCell ref="K78:BG78"/>
    <mergeCell ref="BI78:BS78"/>
    <mergeCell ref="BT78:CC78"/>
    <mergeCell ref="A70:I70"/>
    <mergeCell ref="K70:BG70"/>
    <mergeCell ref="A73:I73"/>
    <mergeCell ref="K73:BG73"/>
    <mergeCell ref="BI73:BS73"/>
    <mergeCell ref="BT73:CC73"/>
    <mergeCell ref="BI70:BS70"/>
    <mergeCell ref="BT70:CC70"/>
    <mergeCell ref="A71:I71"/>
    <mergeCell ref="K71:BG71"/>
    <mergeCell ref="CD68:CM68"/>
    <mergeCell ref="CN68:DD68"/>
    <mergeCell ref="CD69:CM69"/>
    <mergeCell ref="CN69:DD69"/>
    <mergeCell ref="CD73:CM73"/>
    <mergeCell ref="CN73:DD73"/>
    <mergeCell ref="A68:I68"/>
    <mergeCell ref="K68:BG68"/>
    <mergeCell ref="BI68:BS68"/>
    <mergeCell ref="BT68:CC68"/>
    <mergeCell ref="CD70:CM70"/>
    <mergeCell ref="CN70:DD70"/>
    <mergeCell ref="A69:I69"/>
    <mergeCell ref="K69:BG69"/>
    <mergeCell ref="BI69:BS69"/>
    <mergeCell ref="BT69:CC69"/>
    <mergeCell ref="A67:I67"/>
    <mergeCell ref="K67:BG67"/>
    <mergeCell ref="BI67:BS67"/>
    <mergeCell ref="BT67:CC67"/>
    <mergeCell ref="A66:I66"/>
    <mergeCell ref="K66:BG66"/>
    <mergeCell ref="BI66:BS66"/>
    <mergeCell ref="BT66:CC66"/>
    <mergeCell ref="CD67:CM67"/>
    <mergeCell ref="CN67:DD67"/>
    <mergeCell ref="BI63:BS63"/>
    <mergeCell ref="BT63:CC63"/>
    <mergeCell ref="CD65:CM65"/>
    <mergeCell ref="CN65:DD65"/>
    <mergeCell ref="CD66:CM66"/>
    <mergeCell ref="CN66:DD66"/>
    <mergeCell ref="A65:I65"/>
    <mergeCell ref="K65:BG65"/>
    <mergeCell ref="BI65:BS65"/>
    <mergeCell ref="BT65:CC65"/>
    <mergeCell ref="CD63:CM63"/>
    <mergeCell ref="CN63:DD63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CD62:CM62"/>
    <mergeCell ref="CN62:DD62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CD48:CM48"/>
    <mergeCell ref="CN48:DD48"/>
    <mergeCell ref="CD49:CM49"/>
    <mergeCell ref="CN49:DD49"/>
    <mergeCell ref="CD51:CM51"/>
    <mergeCell ref="CN51:DD51"/>
    <mergeCell ref="A48:I48"/>
    <mergeCell ref="K48:BG48"/>
    <mergeCell ref="BI48:BS48"/>
    <mergeCell ref="BT48:CC48"/>
    <mergeCell ref="CD50:CM50"/>
    <mergeCell ref="CN50:DD50"/>
    <mergeCell ref="A49:I49"/>
    <mergeCell ref="K49:BG49"/>
    <mergeCell ref="BI49:BS49"/>
    <mergeCell ref="BT49:CC49"/>
    <mergeCell ref="CD47:CM47"/>
    <mergeCell ref="CN47:DD47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CD46:CM46"/>
    <mergeCell ref="CN46:DD46"/>
    <mergeCell ref="BI44:BS44"/>
    <mergeCell ref="BT44:CC44"/>
    <mergeCell ref="CD29:CM29"/>
    <mergeCell ref="CN29:DD29"/>
    <mergeCell ref="CD30:CM30"/>
    <mergeCell ref="CN30:DD30"/>
    <mergeCell ref="CD44:CM44"/>
    <mergeCell ref="CN44:DD44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DE15:DE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Y96"/>
  <sheetViews>
    <sheetView view="pageBreakPreview" zoomScaleSheetLayoutView="100" workbookViewId="0" topLeftCell="A58">
      <selection activeCell="CD63" sqref="CD63:CM63"/>
    </sheetView>
  </sheetViews>
  <sheetFormatPr defaultColWidth="0.875" defaultRowHeight="15" customHeight="1"/>
  <cols>
    <col min="1" max="80" width="0.875" style="2" customWidth="1"/>
    <col min="81" max="81" width="4.375" style="2" customWidth="1"/>
    <col min="82" max="90" width="0.875" style="2" customWidth="1"/>
    <col min="91" max="91" width="4.625" style="2" customWidth="1"/>
    <col min="92" max="105" width="0.875" style="11" customWidth="1"/>
    <col min="106" max="106" width="2.875" style="11" customWidth="1"/>
    <col min="107" max="107" width="6.00390625" style="11" customWidth="1"/>
    <col min="108" max="108" width="17.625" style="11" customWidth="1"/>
    <col min="109" max="109" width="15.00390625" style="2" customWidth="1"/>
    <col min="110" max="113" width="0.875" style="2" customWidth="1"/>
    <col min="114" max="114" width="16.875" style="2" customWidth="1"/>
    <col min="115" max="115" width="16.25390625" style="2" customWidth="1"/>
    <col min="116" max="16384" width="0.875" style="2" customWidth="1"/>
  </cols>
  <sheetData>
    <row r="1" spans="67:108" s="1" customFormat="1" ht="12" customHeight="1">
      <c r="BO1" s="1" t="s">
        <v>94</v>
      </c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67:108" s="1" customFormat="1" ht="12" customHeight="1">
      <c r="BO2" s="1" t="s">
        <v>28</v>
      </c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67:108" s="1" customFormat="1" ht="12" customHeight="1">
      <c r="BO3" s="1" t="s">
        <v>29</v>
      </c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ht="21" customHeight="1"/>
    <row r="5" spans="1:108" s="3" customFormat="1" ht="14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30</v>
      </c>
      <c r="D10" s="4"/>
      <c r="AG10" s="25" t="s">
        <v>120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</row>
    <row r="11" spans="3:66" ht="15">
      <c r="C11" s="4" t="s">
        <v>31</v>
      </c>
      <c r="D11" s="4"/>
      <c r="J11" s="26" t="s">
        <v>121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3:66" ht="15">
      <c r="C12" s="4" t="s">
        <v>32</v>
      </c>
      <c r="D12" s="4"/>
      <c r="J12" s="27" t="s">
        <v>122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3:61" ht="15">
      <c r="C13" s="4" t="s">
        <v>33</v>
      </c>
      <c r="D13" s="4"/>
      <c r="AQ13" s="28" t="s">
        <v>123</v>
      </c>
      <c r="AR13" s="28"/>
      <c r="AS13" s="28"/>
      <c r="AT13" s="28"/>
      <c r="AU13" s="28"/>
      <c r="AV13" s="28"/>
      <c r="AW13" s="28"/>
      <c r="AX13" s="28"/>
      <c r="AY13" s="29" t="s">
        <v>34</v>
      </c>
      <c r="AZ13" s="29"/>
      <c r="BA13" s="28" t="s">
        <v>124</v>
      </c>
      <c r="BB13" s="28"/>
      <c r="BC13" s="28"/>
      <c r="BD13" s="28"/>
      <c r="BE13" s="28"/>
      <c r="BF13" s="28"/>
      <c r="BG13" s="28"/>
      <c r="BH13" s="28"/>
      <c r="BI13" s="2" t="s">
        <v>35</v>
      </c>
    </row>
    <row r="15" spans="1:109" s="5" customFormat="1" ht="13.5">
      <c r="A15" s="30" t="s">
        <v>27</v>
      </c>
      <c r="B15" s="31"/>
      <c r="C15" s="31"/>
      <c r="D15" s="31"/>
      <c r="E15" s="31"/>
      <c r="F15" s="31"/>
      <c r="G15" s="31"/>
      <c r="H15" s="31"/>
      <c r="I15" s="32"/>
      <c r="J15" s="36" t="s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0" t="s">
        <v>36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48">
        <v>2019</v>
      </c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50"/>
      <c r="CN15" s="40" t="s">
        <v>3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DE15" s="46" t="s">
        <v>181</v>
      </c>
    </row>
    <row r="16" spans="1:109" s="5" customFormat="1" ht="13.5">
      <c r="A16" s="33"/>
      <c r="B16" s="34"/>
      <c r="C16" s="34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4"/>
      <c r="BQ16" s="34"/>
      <c r="BR16" s="34"/>
      <c r="BS16" s="35"/>
      <c r="BT16" s="48" t="s">
        <v>1</v>
      </c>
      <c r="BU16" s="49"/>
      <c r="BV16" s="49"/>
      <c r="BW16" s="49"/>
      <c r="BX16" s="49"/>
      <c r="BY16" s="49"/>
      <c r="BZ16" s="49"/>
      <c r="CA16" s="49"/>
      <c r="CB16" s="49"/>
      <c r="CC16" s="50"/>
      <c r="CD16" s="48" t="s">
        <v>2</v>
      </c>
      <c r="CE16" s="49"/>
      <c r="CF16" s="49"/>
      <c r="CG16" s="49"/>
      <c r="CH16" s="49"/>
      <c r="CI16" s="49"/>
      <c r="CJ16" s="49"/>
      <c r="CK16" s="49"/>
      <c r="CL16" s="49"/>
      <c r="CM16" s="50"/>
      <c r="CN16" s="43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  <c r="DE16" s="47"/>
    </row>
    <row r="17" spans="1:109" s="5" customFormat="1" ht="15" customHeight="1">
      <c r="A17" s="51" t="s">
        <v>4</v>
      </c>
      <c r="B17" s="52"/>
      <c r="C17" s="52"/>
      <c r="D17" s="52"/>
      <c r="E17" s="52"/>
      <c r="F17" s="52"/>
      <c r="G17" s="52"/>
      <c r="H17" s="52"/>
      <c r="I17" s="53"/>
      <c r="J17" s="7"/>
      <c r="K17" s="54" t="s">
        <v>37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8"/>
      <c r="BI17" s="55" t="s">
        <v>38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7"/>
      <c r="BT17" s="55" t="s">
        <v>38</v>
      </c>
      <c r="BU17" s="56"/>
      <c r="BV17" s="56"/>
      <c r="BW17" s="56"/>
      <c r="BX17" s="56"/>
      <c r="BY17" s="56"/>
      <c r="BZ17" s="56"/>
      <c r="CA17" s="56"/>
      <c r="CB17" s="56"/>
      <c r="CC17" s="57"/>
      <c r="CD17" s="55" t="s">
        <v>38</v>
      </c>
      <c r="CE17" s="56"/>
      <c r="CF17" s="56"/>
      <c r="CG17" s="56"/>
      <c r="CH17" s="56"/>
      <c r="CI17" s="56"/>
      <c r="CJ17" s="56"/>
      <c r="CK17" s="56"/>
      <c r="CL17" s="56"/>
      <c r="CM17" s="57"/>
      <c r="CN17" s="58" t="s">
        <v>38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  <c r="DE17" s="13" t="s">
        <v>38</v>
      </c>
    </row>
    <row r="18" spans="1:117" s="5" customFormat="1" ht="30" customHeight="1">
      <c r="A18" s="51" t="s">
        <v>6</v>
      </c>
      <c r="B18" s="52"/>
      <c r="C18" s="52"/>
      <c r="D18" s="52"/>
      <c r="E18" s="52"/>
      <c r="F18" s="52"/>
      <c r="G18" s="52"/>
      <c r="H18" s="52"/>
      <c r="I18" s="53"/>
      <c r="J18" s="7"/>
      <c r="K18" s="54" t="s">
        <v>96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8"/>
      <c r="BI18" s="55" t="s">
        <v>5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7"/>
      <c r="BT18" s="61">
        <f>BT19+BT46+BT61</f>
        <v>1169250.25</v>
      </c>
      <c r="BU18" s="62"/>
      <c r="BV18" s="62"/>
      <c r="BW18" s="62"/>
      <c r="BX18" s="62"/>
      <c r="BY18" s="62"/>
      <c r="BZ18" s="62"/>
      <c r="CA18" s="62"/>
      <c r="CB18" s="62"/>
      <c r="CC18" s="63"/>
      <c r="CD18" s="61">
        <f>CD19+CD46+CD61</f>
        <v>1235789.589181097</v>
      </c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  <c r="DE18" s="6">
        <f>CD18/BT18-1</f>
        <v>0.056907697202627894</v>
      </c>
      <c r="DF18" s="9"/>
      <c r="DG18" s="10"/>
      <c r="DH18" s="10"/>
      <c r="DI18" s="10"/>
      <c r="DJ18" s="10"/>
      <c r="DK18" s="10"/>
      <c r="DL18" s="10"/>
      <c r="DM18" s="10"/>
    </row>
    <row r="19" spans="1:109" s="5" customFormat="1" ht="30" customHeight="1">
      <c r="A19" s="51" t="s">
        <v>7</v>
      </c>
      <c r="B19" s="52"/>
      <c r="C19" s="52"/>
      <c r="D19" s="52"/>
      <c r="E19" s="52"/>
      <c r="F19" s="52"/>
      <c r="G19" s="52"/>
      <c r="H19" s="52"/>
      <c r="I19" s="53"/>
      <c r="J19" s="7"/>
      <c r="K19" s="54" t="s">
        <v>97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8"/>
      <c r="BI19" s="55" t="s">
        <v>5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7"/>
      <c r="BT19" s="61">
        <f>BT20+BT25+BT27+BT44+BT45</f>
        <v>525919.9974178489</v>
      </c>
      <c r="BU19" s="62"/>
      <c r="BV19" s="62"/>
      <c r="BW19" s="62"/>
      <c r="BX19" s="62"/>
      <c r="BY19" s="62"/>
      <c r="BZ19" s="62"/>
      <c r="CA19" s="62"/>
      <c r="CB19" s="62"/>
      <c r="CC19" s="63"/>
      <c r="CD19" s="61">
        <f>CD20+CD25+CD27+CD44+CD45</f>
        <v>600845.398224212</v>
      </c>
      <c r="CE19" s="62"/>
      <c r="CF19" s="62"/>
      <c r="CG19" s="62"/>
      <c r="CH19" s="62"/>
      <c r="CI19" s="62"/>
      <c r="CJ19" s="62"/>
      <c r="CK19" s="62"/>
      <c r="CL19" s="62"/>
      <c r="CM19" s="63"/>
      <c r="CN19" s="64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  <c r="DE19" s="6">
        <f aca="true" t="shared" si="0" ref="DE19:DE82">CD19/BT19-1</f>
        <v>0.14246539620898657</v>
      </c>
    </row>
    <row r="20" spans="1:109" s="5" customFormat="1" ht="65.25" customHeight="1">
      <c r="A20" s="51" t="s">
        <v>8</v>
      </c>
      <c r="B20" s="52"/>
      <c r="C20" s="52"/>
      <c r="D20" s="52"/>
      <c r="E20" s="52"/>
      <c r="F20" s="52"/>
      <c r="G20" s="52"/>
      <c r="H20" s="52"/>
      <c r="I20" s="53"/>
      <c r="J20" s="7"/>
      <c r="K20" s="54" t="s">
        <v>9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8"/>
      <c r="BI20" s="55" t="s">
        <v>5</v>
      </c>
      <c r="BJ20" s="56"/>
      <c r="BK20" s="56"/>
      <c r="BL20" s="56"/>
      <c r="BM20" s="56"/>
      <c r="BN20" s="56"/>
      <c r="BO20" s="56"/>
      <c r="BP20" s="56"/>
      <c r="BQ20" s="56"/>
      <c r="BR20" s="56"/>
      <c r="BS20" s="57"/>
      <c r="BT20" s="61">
        <f>BT21+BT22+BT23</f>
        <v>70140.0765322524</v>
      </c>
      <c r="BU20" s="62"/>
      <c r="BV20" s="62"/>
      <c r="BW20" s="62"/>
      <c r="BX20" s="62"/>
      <c r="BY20" s="62"/>
      <c r="BZ20" s="62"/>
      <c r="CA20" s="62"/>
      <c r="CB20" s="62"/>
      <c r="CC20" s="63"/>
      <c r="CD20" s="61">
        <f>CD21+CD22+CD23</f>
        <v>54002.57334</v>
      </c>
      <c r="CE20" s="62"/>
      <c r="CF20" s="62"/>
      <c r="CG20" s="62"/>
      <c r="CH20" s="62"/>
      <c r="CI20" s="62"/>
      <c r="CJ20" s="62"/>
      <c r="CK20" s="62"/>
      <c r="CL20" s="62"/>
      <c r="CM20" s="63"/>
      <c r="CN20" s="64" t="s">
        <v>184</v>
      </c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  <c r="DE20" s="6">
        <f t="shared" si="0"/>
        <v>-0.2300753576285579</v>
      </c>
    </row>
    <row r="21" spans="1:109" s="5" customFormat="1" ht="46.5" customHeight="1">
      <c r="A21" s="51" t="s">
        <v>11</v>
      </c>
      <c r="B21" s="52"/>
      <c r="C21" s="52"/>
      <c r="D21" s="52"/>
      <c r="E21" s="52"/>
      <c r="F21" s="52"/>
      <c r="G21" s="52"/>
      <c r="H21" s="52"/>
      <c r="I21" s="53"/>
      <c r="J21" s="7"/>
      <c r="K21" s="54" t="s">
        <v>119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8"/>
      <c r="BI21" s="55" t="s">
        <v>5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7"/>
      <c r="BT21" s="61">
        <f>'[1]Смета'!$L$27</f>
        <v>11968.105660077897</v>
      </c>
      <c r="BU21" s="62"/>
      <c r="BV21" s="62"/>
      <c r="BW21" s="62"/>
      <c r="BX21" s="62"/>
      <c r="BY21" s="62"/>
      <c r="BZ21" s="62"/>
      <c r="CA21" s="62"/>
      <c r="CB21" s="62"/>
      <c r="CC21" s="63"/>
      <c r="CD21" s="61">
        <f>'[1]Смета'!$M$27-CD22</f>
        <v>14658.892160000003</v>
      </c>
      <c r="CE21" s="62"/>
      <c r="CF21" s="62"/>
      <c r="CG21" s="62"/>
      <c r="CH21" s="62"/>
      <c r="CI21" s="62"/>
      <c r="CJ21" s="62"/>
      <c r="CK21" s="62"/>
      <c r="CL21" s="62"/>
      <c r="CM21" s="63"/>
      <c r="CN21" s="64" t="s">
        <v>195</v>
      </c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  <c r="DE21" s="6">
        <f t="shared" si="0"/>
        <v>0.22482977476525656</v>
      </c>
    </row>
    <row r="22" spans="1:109" s="5" customFormat="1" ht="26.25" customHeight="1">
      <c r="A22" s="51" t="s">
        <v>13</v>
      </c>
      <c r="B22" s="52"/>
      <c r="C22" s="52"/>
      <c r="D22" s="52"/>
      <c r="E22" s="52"/>
      <c r="F22" s="52"/>
      <c r="G22" s="52"/>
      <c r="H22" s="52"/>
      <c r="I22" s="53"/>
      <c r="J22" s="7"/>
      <c r="K22" s="54" t="s">
        <v>98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8"/>
      <c r="BI22" s="55" t="s">
        <v>5</v>
      </c>
      <c r="BJ22" s="56"/>
      <c r="BK22" s="56"/>
      <c r="BL22" s="56"/>
      <c r="BM22" s="56"/>
      <c r="BN22" s="56"/>
      <c r="BO22" s="56"/>
      <c r="BP22" s="56"/>
      <c r="BQ22" s="56"/>
      <c r="BR22" s="56"/>
      <c r="BS22" s="57"/>
      <c r="BT22" s="61">
        <v>0</v>
      </c>
      <c r="BU22" s="62"/>
      <c r="BV22" s="62"/>
      <c r="BW22" s="62"/>
      <c r="BX22" s="62"/>
      <c r="BY22" s="62"/>
      <c r="BZ22" s="62"/>
      <c r="CA22" s="62"/>
      <c r="CB22" s="62"/>
      <c r="CC22" s="63"/>
      <c r="CD22" s="61">
        <f>'[1]Смета'!$M$28</f>
        <v>4261.612689999997</v>
      </c>
      <c r="CE22" s="62"/>
      <c r="CF22" s="62"/>
      <c r="CG22" s="62"/>
      <c r="CH22" s="62"/>
      <c r="CI22" s="62"/>
      <c r="CJ22" s="62"/>
      <c r="CK22" s="62"/>
      <c r="CL22" s="62"/>
      <c r="CM22" s="63"/>
      <c r="CN22" s="64" t="s">
        <v>192</v>
      </c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  <c r="DE22" s="6"/>
    </row>
    <row r="23" spans="1:109" s="5" customFormat="1" ht="63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3"/>
      <c r="J23" s="7"/>
      <c r="K23" s="54" t="s">
        <v>40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8"/>
      <c r="BI23" s="55" t="s">
        <v>5</v>
      </c>
      <c r="BJ23" s="56"/>
      <c r="BK23" s="56"/>
      <c r="BL23" s="56"/>
      <c r="BM23" s="56"/>
      <c r="BN23" s="56"/>
      <c r="BO23" s="56"/>
      <c r="BP23" s="56"/>
      <c r="BQ23" s="56"/>
      <c r="BR23" s="56"/>
      <c r="BS23" s="57"/>
      <c r="BT23" s="61">
        <f>'[1]Смета'!$L$29</f>
        <v>58171.9708721745</v>
      </c>
      <c r="BU23" s="62"/>
      <c r="BV23" s="62"/>
      <c r="BW23" s="62"/>
      <c r="BX23" s="62"/>
      <c r="BY23" s="62"/>
      <c r="BZ23" s="62"/>
      <c r="CA23" s="62"/>
      <c r="CB23" s="62"/>
      <c r="CC23" s="63"/>
      <c r="CD23" s="61">
        <f>'[1]Смета'!$M$29</f>
        <v>35082.06849</v>
      </c>
      <c r="CE23" s="62"/>
      <c r="CF23" s="62"/>
      <c r="CG23" s="62"/>
      <c r="CH23" s="62"/>
      <c r="CI23" s="62"/>
      <c r="CJ23" s="62"/>
      <c r="CK23" s="62"/>
      <c r="CL23" s="62"/>
      <c r="CM23" s="63"/>
      <c r="CN23" s="64" t="s">
        <v>184</v>
      </c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  <c r="DE23" s="6">
        <f t="shared" si="0"/>
        <v>-0.3969248769809024</v>
      </c>
    </row>
    <row r="24" spans="1:109" s="5" customFormat="1" ht="44.25" customHeight="1">
      <c r="A24" s="51" t="s">
        <v>41</v>
      </c>
      <c r="B24" s="52"/>
      <c r="C24" s="52"/>
      <c r="D24" s="52"/>
      <c r="E24" s="52"/>
      <c r="F24" s="52"/>
      <c r="G24" s="52"/>
      <c r="H24" s="52"/>
      <c r="I24" s="53"/>
      <c r="J24" s="7"/>
      <c r="K24" s="54" t="s">
        <v>12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8"/>
      <c r="BI24" s="55" t="s">
        <v>5</v>
      </c>
      <c r="BJ24" s="56"/>
      <c r="BK24" s="56"/>
      <c r="BL24" s="56"/>
      <c r="BM24" s="56"/>
      <c r="BN24" s="56"/>
      <c r="BO24" s="56"/>
      <c r="BP24" s="56"/>
      <c r="BQ24" s="56"/>
      <c r="BR24" s="56"/>
      <c r="BS24" s="57"/>
      <c r="BT24" s="61">
        <f>'[1]Смета'!$L$30</f>
        <v>58171.9708721745</v>
      </c>
      <c r="BU24" s="62"/>
      <c r="BV24" s="62"/>
      <c r="BW24" s="62"/>
      <c r="BX24" s="62"/>
      <c r="BY24" s="62"/>
      <c r="BZ24" s="62"/>
      <c r="CA24" s="62"/>
      <c r="CB24" s="62"/>
      <c r="CC24" s="63"/>
      <c r="CD24" s="61">
        <f>'[1]Смета'!$M$30</f>
        <v>33590.14559</v>
      </c>
      <c r="CE24" s="62"/>
      <c r="CF24" s="62"/>
      <c r="CG24" s="62"/>
      <c r="CH24" s="62"/>
      <c r="CI24" s="62"/>
      <c r="CJ24" s="62"/>
      <c r="CK24" s="62"/>
      <c r="CL24" s="62"/>
      <c r="CM24" s="63"/>
      <c r="CN24" s="64" t="s">
        <v>185</v>
      </c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  <c r="DE24" s="6">
        <f t="shared" si="0"/>
        <v>-0.4225716425559989</v>
      </c>
    </row>
    <row r="25" spans="1:109" s="5" customFormat="1" ht="15" customHeight="1">
      <c r="A25" s="51" t="s">
        <v>10</v>
      </c>
      <c r="B25" s="52"/>
      <c r="C25" s="52"/>
      <c r="D25" s="52"/>
      <c r="E25" s="52"/>
      <c r="F25" s="52"/>
      <c r="G25" s="52"/>
      <c r="H25" s="52"/>
      <c r="I25" s="53"/>
      <c r="J25" s="7"/>
      <c r="K25" s="54" t="s">
        <v>21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8"/>
      <c r="BI25" s="55" t="s">
        <v>5</v>
      </c>
      <c r="BJ25" s="56"/>
      <c r="BK25" s="56"/>
      <c r="BL25" s="56"/>
      <c r="BM25" s="56"/>
      <c r="BN25" s="56"/>
      <c r="BO25" s="56"/>
      <c r="BP25" s="56"/>
      <c r="BQ25" s="56"/>
      <c r="BR25" s="56"/>
      <c r="BS25" s="57"/>
      <c r="BT25" s="61">
        <f>'[1]Смета'!$L$31</f>
        <v>312037.9328237292</v>
      </c>
      <c r="BU25" s="62"/>
      <c r="BV25" s="62"/>
      <c r="BW25" s="62"/>
      <c r="BX25" s="62"/>
      <c r="BY25" s="62"/>
      <c r="BZ25" s="62"/>
      <c r="CA25" s="62"/>
      <c r="CB25" s="62"/>
      <c r="CC25" s="63"/>
      <c r="CD25" s="61">
        <f>'[1]Смета'!$M$31</f>
        <v>352869.02899</v>
      </c>
      <c r="CE25" s="62"/>
      <c r="CF25" s="62"/>
      <c r="CG25" s="62"/>
      <c r="CH25" s="62"/>
      <c r="CI25" s="62"/>
      <c r="CJ25" s="62"/>
      <c r="CK25" s="62"/>
      <c r="CL25" s="62"/>
      <c r="CM25" s="63"/>
      <c r="CN25" s="64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  <c r="DE25" s="6">
        <f t="shared" si="0"/>
        <v>0.13085298891957597</v>
      </c>
    </row>
    <row r="26" spans="1:109" s="5" customFormat="1" ht="15" customHeight="1">
      <c r="A26" s="51" t="s">
        <v>42</v>
      </c>
      <c r="B26" s="52"/>
      <c r="C26" s="52"/>
      <c r="D26" s="52"/>
      <c r="E26" s="52"/>
      <c r="F26" s="52"/>
      <c r="G26" s="52"/>
      <c r="H26" s="52"/>
      <c r="I26" s="53"/>
      <c r="J26" s="7"/>
      <c r="K26" s="54" t="s">
        <v>12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8"/>
      <c r="BI26" s="55" t="s">
        <v>5</v>
      </c>
      <c r="BJ26" s="56"/>
      <c r="BK26" s="56"/>
      <c r="BL26" s="56"/>
      <c r="BM26" s="56"/>
      <c r="BN26" s="56"/>
      <c r="BO26" s="56"/>
      <c r="BP26" s="56"/>
      <c r="BQ26" s="56"/>
      <c r="BR26" s="56"/>
      <c r="BS26" s="57"/>
      <c r="BT26" s="61"/>
      <c r="BU26" s="62"/>
      <c r="BV26" s="62"/>
      <c r="BW26" s="62"/>
      <c r="BX26" s="62"/>
      <c r="BY26" s="62"/>
      <c r="BZ26" s="62"/>
      <c r="CA26" s="62"/>
      <c r="CB26" s="62"/>
      <c r="CC26" s="63"/>
      <c r="CD26" s="61">
        <f>'[1]Смета'!$M$32</f>
        <v>6396.22629</v>
      </c>
      <c r="CE26" s="62"/>
      <c r="CF26" s="62"/>
      <c r="CG26" s="62"/>
      <c r="CH26" s="62"/>
      <c r="CI26" s="62"/>
      <c r="CJ26" s="62"/>
      <c r="CK26" s="62"/>
      <c r="CL26" s="62"/>
      <c r="CM26" s="63"/>
      <c r="CN26" s="64" t="s">
        <v>192</v>
      </c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  <c r="DE26" s="6"/>
    </row>
    <row r="27" spans="1:109" s="5" customFormat="1" ht="40.5" customHeight="1">
      <c r="A27" s="51" t="s">
        <v>14</v>
      </c>
      <c r="B27" s="52"/>
      <c r="C27" s="52"/>
      <c r="D27" s="52"/>
      <c r="E27" s="52"/>
      <c r="F27" s="52"/>
      <c r="G27" s="52"/>
      <c r="H27" s="52"/>
      <c r="I27" s="53"/>
      <c r="J27" s="7"/>
      <c r="K27" s="54" t="s">
        <v>99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8"/>
      <c r="BI27" s="55" t="s">
        <v>5</v>
      </c>
      <c r="BJ27" s="56"/>
      <c r="BK27" s="56"/>
      <c r="BL27" s="56"/>
      <c r="BM27" s="56"/>
      <c r="BN27" s="56"/>
      <c r="BO27" s="56"/>
      <c r="BP27" s="56"/>
      <c r="BQ27" s="56"/>
      <c r="BR27" s="56"/>
      <c r="BS27" s="57"/>
      <c r="BT27" s="61">
        <f>BT28+BT29+BT30</f>
        <v>140247.85645688965</v>
      </c>
      <c r="BU27" s="62"/>
      <c r="BV27" s="62"/>
      <c r="BW27" s="62"/>
      <c r="BX27" s="62"/>
      <c r="BY27" s="62"/>
      <c r="BZ27" s="62"/>
      <c r="CA27" s="62"/>
      <c r="CB27" s="62"/>
      <c r="CC27" s="63"/>
      <c r="CD27" s="61">
        <f>CD28+CD29+CD30</f>
        <v>189029.56846999997</v>
      </c>
      <c r="CE27" s="62"/>
      <c r="CF27" s="62"/>
      <c r="CG27" s="62"/>
      <c r="CH27" s="62"/>
      <c r="CI27" s="62"/>
      <c r="CJ27" s="62"/>
      <c r="CK27" s="62"/>
      <c r="CL27" s="62"/>
      <c r="CM27" s="63"/>
      <c r="CN27" s="64" t="s">
        <v>182</v>
      </c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  <c r="DE27" s="6">
        <f t="shared" si="0"/>
        <v>0.3478250095615911</v>
      </c>
    </row>
    <row r="28" spans="1:109" s="5" customFormat="1" ht="30" customHeight="1">
      <c r="A28" s="51" t="s">
        <v>43</v>
      </c>
      <c r="B28" s="52"/>
      <c r="C28" s="52"/>
      <c r="D28" s="52"/>
      <c r="E28" s="52"/>
      <c r="F28" s="52"/>
      <c r="G28" s="52"/>
      <c r="H28" s="52"/>
      <c r="I28" s="53"/>
      <c r="J28" s="7"/>
      <c r="K28" s="54" t="s">
        <v>100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8"/>
      <c r="BI28" s="55" t="s">
        <v>5</v>
      </c>
      <c r="BJ28" s="56"/>
      <c r="BK28" s="56"/>
      <c r="BL28" s="56"/>
      <c r="BM28" s="56"/>
      <c r="BN28" s="56"/>
      <c r="BO28" s="56"/>
      <c r="BP28" s="56"/>
      <c r="BQ28" s="56"/>
      <c r="BR28" s="56"/>
      <c r="BS28" s="57"/>
      <c r="BT28" s="61"/>
      <c r="BU28" s="62"/>
      <c r="BV28" s="62"/>
      <c r="BW28" s="62"/>
      <c r="BX28" s="62"/>
      <c r="BY28" s="62"/>
      <c r="BZ28" s="62"/>
      <c r="CA28" s="62"/>
      <c r="CB28" s="62"/>
      <c r="CC28" s="63"/>
      <c r="CD28" s="61"/>
      <c r="CE28" s="62"/>
      <c r="CF28" s="62"/>
      <c r="CG28" s="62"/>
      <c r="CH28" s="62"/>
      <c r="CI28" s="62"/>
      <c r="CJ28" s="62"/>
      <c r="CK28" s="62"/>
      <c r="CL28" s="62"/>
      <c r="CM28" s="63"/>
      <c r="CN28" s="64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  <c r="DE28" s="6"/>
    </row>
    <row r="29" spans="1:109" s="5" customFormat="1" ht="15" customHeight="1">
      <c r="A29" s="51" t="s">
        <v>45</v>
      </c>
      <c r="B29" s="52"/>
      <c r="C29" s="52"/>
      <c r="D29" s="52"/>
      <c r="E29" s="52"/>
      <c r="F29" s="52"/>
      <c r="G29" s="52"/>
      <c r="H29" s="52"/>
      <c r="I29" s="53"/>
      <c r="J29" s="7"/>
      <c r="K29" s="54" t="s">
        <v>44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8"/>
      <c r="BI29" s="55" t="s">
        <v>5</v>
      </c>
      <c r="BJ29" s="56"/>
      <c r="BK29" s="56"/>
      <c r="BL29" s="56"/>
      <c r="BM29" s="56"/>
      <c r="BN29" s="56"/>
      <c r="BO29" s="56"/>
      <c r="BP29" s="56"/>
      <c r="BQ29" s="56"/>
      <c r="BR29" s="56"/>
      <c r="BS29" s="57"/>
      <c r="BT29" s="61">
        <f>'[1]Смета'!$L$40</f>
        <v>88730.11821990547</v>
      </c>
      <c r="BU29" s="62"/>
      <c r="BV29" s="62"/>
      <c r="BW29" s="62"/>
      <c r="BX29" s="62"/>
      <c r="BY29" s="62"/>
      <c r="BZ29" s="62"/>
      <c r="CA29" s="62"/>
      <c r="CB29" s="62"/>
      <c r="CC29" s="63"/>
      <c r="CD29" s="61">
        <f>'[1]Смета'!$M$40</f>
        <v>116144.82263000001</v>
      </c>
      <c r="CE29" s="62"/>
      <c r="CF29" s="62"/>
      <c r="CG29" s="62"/>
      <c r="CH29" s="62"/>
      <c r="CI29" s="62"/>
      <c r="CJ29" s="62"/>
      <c r="CK29" s="62"/>
      <c r="CL29" s="62"/>
      <c r="CM29" s="63"/>
      <c r="CN29" s="64" t="s">
        <v>186</v>
      </c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  <c r="DE29" s="6">
        <f t="shared" si="0"/>
        <v>0.3089672927308733</v>
      </c>
    </row>
    <row r="30" spans="1:109" s="5" customFormat="1" ht="30" customHeight="1">
      <c r="A30" s="51" t="s">
        <v>101</v>
      </c>
      <c r="B30" s="52"/>
      <c r="C30" s="52"/>
      <c r="D30" s="52"/>
      <c r="E30" s="52"/>
      <c r="F30" s="52"/>
      <c r="G30" s="52"/>
      <c r="H30" s="52"/>
      <c r="I30" s="53"/>
      <c r="J30" s="7"/>
      <c r="K30" s="54" t="s">
        <v>46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8"/>
      <c r="BI30" s="55" t="s">
        <v>5</v>
      </c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BT30" s="61">
        <f>SUM(BT31:CC43)</f>
        <v>51517.738236984194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61">
        <f>SUM(CD31:CM43)</f>
        <v>72884.74583999996</v>
      </c>
      <c r="CE30" s="62"/>
      <c r="CF30" s="62"/>
      <c r="CG30" s="62"/>
      <c r="CH30" s="62"/>
      <c r="CI30" s="62"/>
      <c r="CJ30" s="62"/>
      <c r="CK30" s="62"/>
      <c r="CL30" s="62"/>
      <c r="CM30" s="63"/>
      <c r="CN30" s="64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  <c r="DE30" s="6">
        <f t="shared" si="0"/>
        <v>0.41475049825996724</v>
      </c>
    </row>
    <row r="31" spans="1:109" s="5" customFormat="1" ht="13.5">
      <c r="A31" s="51" t="s">
        <v>125</v>
      </c>
      <c r="B31" s="52"/>
      <c r="C31" s="52"/>
      <c r="D31" s="52"/>
      <c r="E31" s="52"/>
      <c r="F31" s="52"/>
      <c r="G31" s="52"/>
      <c r="H31" s="52"/>
      <c r="I31" s="53"/>
      <c r="J31" s="7"/>
      <c r="K31" s="54" t="s">
        <v>137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8"/>
      <c r="BI31" s="55" t="s">
        <v>5</v>
      </c>
      <c r="BJ31" s="56"/>
      <c r="BK31" s="56"/>
      <c r="BL31" s="56"/>
      <c r="BM31" s="56"/>
      <c r="BN31" s="56"/>
      <c r="BO31" s="56"/>
      <c r="BP31" s="56"/>
      <c r="BQ31" s="56"/>
      <c r="BR31" s="56"/>
      <c r="BS31" s="57"/>
      <c r="BT31" s="61">
        <f>'[1]Смета'!$L$36</f>
        <v>4634.28635804589</v>
      </c>
      <c r="BU31" s="62"/>
      <c r="BV31" s="62"/>
      <c r="BW31" s="62"/>
      <c r="BX31" s="62"/>
      <c r="BY31" s="62"/>
      <c r="BZ31" s="62"/>
      <c r="CA31" s="62"/>
      <c r="CB31" s="62"/>
      <c r="CC31" s="63"/>
      <c r="CD31" s="61">
        <f>'[1]Смета'!$M$36</f>
        <v>5252.72674</v>
      </c>
      <c r="CE31" s="62"/>
      <c r="CF31" s="62"/>
      <c r="CG31" s="62"/>
      <c r="CH31" s="62"/>
      <c r="CI31" s="62"/>
      <c r="CJ31" s="62"/>
      <c r="CK31" s="62"/>
      <c r="CL31" s="62"/>
      <c r="CM31" s="63"/>
      <c r="CN31" s="64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  <c r="DE31" s="6">
        <f t="shared" si="0"/>
        <v>0.13344889248813785</v>
      </c>
    </row>
    <row r="32" spans="1:109" s="5" customFormat="1" ht="24" customHeight="1">
      <c r="A32" s="51" t="s">
        <v>126</v>
      </c>
      <c r="B32" s="52"/>
      <c r="C32" s="52"/>
      <c r="D32" s="52"/>
      <c r="E32" s="52"/>
      <c r="F32" s="52"/>
      <c r="G32" s="52"/>
      <c r="H32" s="52"/>
      <c r="I32" s="53"/>
      <c r="J32" s="7"/>
      <c r="K32" s="54" t="s">
        <v>138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8"/>
      <c r="BI32" s="55" t="s">
        <v>5</v>
      </c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61">
        <f>'[1]Смета'!$L$37</f>
        <v>4295.951583101181</v>
      </c>
      <c r="BU32" s="62"/>
      <c r="BV32" s="62"/>
      <c r="BW32" s="62"/>
      <c r="BX32" s="62"/>
      <c r="BY32" s="62"/>
      <c r="BZ32" s="62"/>
      <c r="CA32" s="62"/>
      <c r="CB32" s="62"/>
      <c r="CC32" s="63"/>
      <c r="CD32" s="61">
        <f>'[1]Смета'!$M$37</f>
        <v>7860.56293</v>
      </c>
      <c r="CE32" s="62"/>
      <c r="CF32" s="62"/>
      <c r="CG32" s="62"/>
      <c r="CH32" s="62"/>
      <c r="CI32" s="62"/>
      <c r="CJ32" s="62"/>
      <c r="CK32" s="62"/>
      <c r="CL32" s="62"/>
      <c r="CM32" s="63"/>
      <c r="CN32" s="64" t="s">
        <v>187</v>
      </c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6"/>
      <c r="DE32" s="6">
        <f t="shared" si="0"/>
        <v>0.8297605962136054</v>
      </c>
    </row>
    <row r="33" spans="1:109" s="5" customFormat="1" ht="13.5">
      <c r="A33" s="51" t="s">
        <v>127</v>
      </c>
      <c r="B33" s="52"/>
      <c r="C33" s="52"/>
      <c r="D33" s="52"/>
      <c r="E33" s="52"/>
      <c r="F33" s="52"/>
      <c r="G33" s="52"/>
      <c r="H33" s="52"/>
      <c r="I33" s="53"/>
      <c r="J33" s="7"/>
      <c r="K33" s="54" t="s">
        <v>139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8"/>
      <c r="BI33" s="55" t="s">
        <v>5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61">
        <f>'[1]Смета'!$L$38</f>
        <v>994.893868130106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61">
        <f>'[1]Смета'!$M$38</f>
        <v>3741.38518</v>
      </c>
      <c r="CE33" s="62"/>
      <c r="CF33" s="62"/>
      <c r="CG33" s="62"/>
      <c r="CH33" s="62"/>
      <c r="CI33" s="62"/>
      <c r="CJ33" s="62"/>
      <c r="CK33" s="62"/>
      <c r="CL33" s="62"/>
      <c r="CM33" s="63"/>
      <c r="CN33" s="64" t="s">
        <v>187</v>
      </c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6"/>
      <c r="DE33" s="6">
        <f t="shared" si="0"/>
        <v>2.7605872343267124</v>
      </c>
    </row>
    <row r="34" spans="1:109" s="5" customFormat="1" ht="13.5">
      <c r="A34" s="51" t="s">
        <v>128</v>
      </c>
      <c r="B34" s="52"/>
      <c r="C34" s="52"/>
      <c r="D34" s="52"/>
      <c r="E34" s="52"/>
      <c r="F34" s="52"/>
      <c r="G34" s="52"/>
      <c r="H34" s="52"/>
      <c r="I34" s="53"/>
      <c r="J34" s="7"/>
      <c r="K34" s="54" t="s">
        <v>140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8"/>
      <c r="BI34" s="55" t="s">
        <v>5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7"/>
      <c r="BT34" s="61">
        <f>'[1]Смета'!$L$39</f>
        <v>4458.408885695888</v>
      </c>
      <c r="BU34" s="62"/>
      <c r="BV34" s="62"/>
      <c r="BW34" s="62"/>
      <c r="BX34" s="62"/>
      <c r="BY34" s="62"/>
      <c r="BZ34" s="62"/>
      <c r="CA34" s="62"/>
      <c r="CB34" s="62"/>
      <c r="CC34" s="63"/>
      <c r="CD34" s="61">
        <f>'[1]Смета'!$M$39</f>
        <v>7375.72134</v>
      </c>
      <c r="CE34" s="62"/>
      <c r="CF34" s="62"/>
      <c r="CG34" s="62"/>
      <c r="CH34" s="62"/>
      <c r="CI34" s="62"/>
      <c r="CJ34" s="62"/>
      <c r="CK34" s="62"/>
      <c r="CL34" s="62"/>
      <c r="CM34" s="63"/>
      <c r="CN34" s="64" t="s">
        <v>187</v>
      </c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6"/>
      <c r="DE34" s="6">
        <f t="shared" si="0"/>
        <v>0.6543393683930283</v>
      </c>
    </row>
    <row r="35" spans="1:109" s="5" customFormat="1" ht="13.5">
      <c r="A35" s="51" t="s">
        <v>129</v>
      </c>
      <c r="B35" s="52"/>
      <c r="C35" s="52"/>
      <c r="D35" s="52"/>
      <c r="E35" s="52"/>
      <c r="F35" s="52"/>
      <c r="G35" s="52"/>
      <c r="H35" s="52"/>
      <c r="I35" s="53"/>
      <c r="J35" s="7"/>
      <c r="K35" s="54" t="s">
        <v>141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8"/>
      <c r="BI35" s="55" t="s">
        <v>5</v>
      </c>
      <c r="BJ35" s="56"/>
      <c r="BK35" s="56"/>
      <c r="BL35" s="56"/>
      <c r="BM35" s="56"/>
      <c r="BN35" s="56"/>
      <c r="BO35" s="56"/>
      <c r="BP35" s="56"/>
      <c r="BQ35" s="56"/>
      <c r="BR35" s="56"/>
      <c r="BS35" s="57"/>
      <c r="BT35" s="61">
        <f>'[1]Смета'!$L$41</f>
        <v>0</v>
      </c>
      <c r="BU35" s="62"/>
      <c r="BV35" s="62"/>
      <c r="BW35" s="62"/>
      <c r="BX35" s="62"/>
      <c r="BY35" s="62"/>
      <c r="BZ35" s="62"/>
      <c r="CA35" s="62"/>
      <c r="CB35" s="62"/>
      <c r="CC35" s="63"/>
      <c r="CD35" s="61">
        <f>'[1]Смета'!$M$41</f>
        <v>0</v>
      </c>
      <c r="CE35" s="62"/>
      <c r="CF35" s="62"/>
      <c r="CG35" s="62"/>
      <c r="CH35" s="62"/>
      <c r="CI35" s="62"/>
      <c r="CJ35" s="62"/>
      <c r="CK35" s="62"/>
      <c r="CL35" s="62"/>
      <c r="CM35" s="63"/>
      <c r="CN35" s="64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6"/>
      <c r="DE35" s="6"/>
    </row>
    <row r="36" spans="1:109" s="5" customFormat="1" ht="13.5">
      <c r="A36" s="51" t="s">
        <v>130</v>
      </c>
      <c r="B36" s="52"/>
      <c r="C36" s="52"/>
      <c r="D36" s="52"/>
      <c r="E36" s="52"/>
      <c r="F36" s="52"/>
      <c r="G36" s="52"/>
      <c r="H36" s="52"/>
      <c r="I36" s="53"/>
      <c r="J36" s="7"/>
      <c r="K36" s="54" t="s">
        <v>142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8"/>
      <c r="BI36" s="55" t="s">
        <v>5</v>
      </c>
      <c r="BJ36" s="56"/>
      <c r="BK36" s="56"/>
      <c r="BL36" s="56"/>
      <c r="BM36" s="56"/>
      <c r="BN36" s="56"/>
      <c r="BO36" s="56"/>
      <c r="BP36" s="56"/>
      <c r="BQ36" s="56"/>
      <c r="BR36" s="56"/>
      <c r="BS36" s="57"/>
      <c r="BT36" s="61">
        <f>'[1]Смета'!$L$42</f>
        <v>2815.8954380291107</v>
      </c>
      <c r="BU36" s="62"/>
      <c r="BV36" s="62"/>
      <c r="BW36" s="62"/>
      <c r="BX36" s="62"/>
      <c r="BY36" s="62"/>
      <c r="BZ36" s="62"/>
      <c r="CA36" s="62"/>
      <c r="CB36" s="62"/>
      <c r="CC36" s="63"/>
      <c r="CD36" s="61">
        <f>'[1]Смета'!$M$42</f>
        <v>6391.19762</v>
      </c>
      <c r="CE36" s="62"/>
      <c r="CF36" s="62"/>
      <c r="CG36" s="62"/>
      <c r="CH36" s="62"/>
      <c r="CI36" s="62"/>
      <c r="CJ36" s="62"/>
      <c r="CK36" s="62"/>
      <c r="CL36" s="62"/>
      <c r="CM36" s="63"/>
      <c r="CN36" s="64" t="s">
        <v>187</v>
      </c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  <c r="DE36" s="6">
        <f t="shared" si="0"/>
        <v>1.269685704123055</v>
      </c>
    </row>
    <row r="37" spans="1:109" s="5" customFormat="1" ht="13.5">
      <c r="A37" s="51" t="s">
        <v>131</v>
      </c>
      <c r="B37" s="52"/>
      <c r="C37" s="52"/>
      <c r="D37" s="52"/>
      <c r="E37" s="52"/>
      <c r="F37" s="52"/>
      <c r="G37" s="52"/>
      <c r="H37" s="52"/>
      <c r="I37" s="53"/>
      <c r="J37" s="7"/>
      <c r="K37" s="54" t="s">
        <v>143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8"/>
      <c r="BI37" s="55" t="s">
        <v>5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7"/>
      <c r="BT37" s="61">
        <f>'[1]Смета'!$L$43</f>
        <v>1989.2722177410542</v>
      </c>
      <c r="BU37" s="62"/>
      <c r="BV37" s="62"/>
      <c r="BW37" s="62"/>
      <c r="BX37" s="62"/>
      <c r="BY37" s="62"/>
      <c r="BZ37" s="62"/>
      <c r="CA37" s="62"/>
      <c r="CB37" s="62"/>
      <c r="CC37" s="63"/>
      <c r="CD37" s="61">
        <f>'[1]Смета'!$M$43</f>
        <v>1847.22453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64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6"/>
      <c r="DE37" s="6">
        <f t="shared" si="0"/>
        <v>-0.07140686250691142</v>
      </c>
    </row>
    <row r="38" spans="1:109" s="5" customFormat="1" ht="26.25" customHeight="1">
      <c r="A38" s="51" t="s">
        <v>132</v>
      </c>
      <c r="B38" s="52"/>
      <c r="C38" s="52"/>
      <c r="D38" s="52"/>
      <c r="E38" s="52"/>
      <c r="F38" s="52"/>
      <c r="G38" s="52"/>
      <c r="H38" s="52"/>
      <c r="I38" s="53"/>
      <c r="J38" s="7"/>
      <c r="K38" s="54" t="s">
        <v>144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8"/>
      <c r="BI38" s="55" t="s">
        <v>5</v>
      </c>
      <c r="BJ38" s="56"/>
      <c r="BK38" s="56"/>
      <c r="BL38" s="56"/>
      <c r="BM38" s="56"/>
      <c r="BN38" s="56"/>
      <c r="BO38" s="56"/>
      <c r="BP38" s="56"/>
      <c r="BQ38" s="56"/>
      <c r="BR38" s="56"/>
      <c r="BS38" s="57"/>
      <c r="BT38" s="61">
        <f>'[1]Смета'!$L$44</f>
        <v>12014.863012805597</v>
      </c>
      <c r="BU38" s="62"/>
      <c r="BV38" s="62"/>
      <c r="BW38" s="62"/>
      <c r="BX38" s="62"/>
      <c r="BY38" s="62"/>
      <c r="BZ38" s="62"/>
      <c r="CA38" s="62"/>
      <c r="CB38" s="62"/>
      <c r="CC38" s="63"/>
      <c r="CD38" s="61">
        <f>'[1]Смета'!$M$44</f>
        <v>18123.61037</v>
      </c>
      <c r="CE38" s="62"/>
      <c r="CF38" s="62"/>
      <c r="CG38" s="62"/>
      <c r="CH38" s="62"/>
      <c r="CI38" s="62"/>
      <c r="CJ38" s="62"/>
      <c r="CK38" s="62"/>
      <c r="CL38" s="62"/>
      <c r="CM38" s="63"/>
      <c r="CN38" s="64" t="s">
        <v>188</v>
      </c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  <c r="DE38" s="6">
        <f t="shared" si="0"/>
        <v>0.5084325431495655</v>
      </c>
    </row>
    <row r="39" spans="1:109" s="5" customFormat="1" ht="13.5">
      <c r="A39" s="51" t="s">
        <v>133</v>
      </c>
      <c r="B39" s="52"/>
      <c r="C39" s="52"/>
      <c r="D39" s="52"/>
      <c r="E39" s="52"/>
      <c r="F39" s="52"/>
      <c r="G39" s="52"/>
      <c r="H39" s="52"/>
      <c r="I39" s="53"/>
      <c r="J39" s="7"/>
      <c r="K39" s="54" t="s">
        <v>145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8"/>
      <c r="BI39" s="55" t="s">
        <v>5</v>
      </c>
      <c r="BJ39" s="56"/>
      <c r="BK39" s="56"/>
      <c r="BL39" s="56"/>
      <c r="BM39" s="56"/>
      <c r="BN39" s="56"/>
      <c r="BO39" s="56"/>
      <c r="BP39" s="56"/>
      <c r="BQ39" s="56"/>
      <c r="BR39" s="56"/>
      <c r="BS39" s="57"/>
      <c r="BT39" s="61">
        <f>'[1]Смета'!$L$45</f>
        <v>30.507963401673944</v>
      </c>
      <c r="BU39" s="62"/>
      <c r="BV39" s="62"/>
      <c r="BW39" s="62"/>
      <c r="BX39" s="62"/>
      <c r="BY39" s="62"/>
      <c r="BZ39" s="62"/>
      <c r="CA39" s="62"/>
      <c r="CB39" s="62"/>
      <c r="CC39" s="63"/>
      <c r="CD39" s="61">
        <f>'[1]Смета'!$M$45</f>
        <v>0</v>
      </c>
      <c r="CE39" s="62"/>
      <c r="CF39" s="62"/>
      <c r="CG39" s="62"/>
      <c r="CH39" s="62"/>
      <c r="CI39" s="62"/>
      <c r="CJ39" s="62"/>
      <c r="CK39" s="62"/>
      <c r="CL39" s="62"/>
      <c r="CM39" s="63"/>
      <c r="CN39" s="64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6"/>
      <c r="DE39" s="6">
        <f t="shared" si="0"/>
        <v>-1</v>
      </c>
    </row>
    <row r="40" spans="1:109" s="5" customFormat="1" ht="13.5">
      <c r="A40" s="51" t="s">
        <v>134</v>
      </c>
      <c r="B40" s="52"/>
      <c r="C40" s="52"/>
      <c r="D40" s="52"/>
      <c r="E40" s="52"/>
      <c r="F40" s="52"/>
      <c r="G40" s="52"/>
      <c r="H40" s="52"/>
      <c r="I40" s="53"/>
      <c r="J40" s="7"/>
      <c r="K40" s="54" t="s">
        <v>146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8"/>
      <c r="BI40" s="55" t="s">
        <v>5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57"/>
      <c r="BT40" s="61" t="s">
        <v>34</v>
      </c>
      <c r="BU40" s="62"/>
      <c r="BV40" s="62"/>
      <c r="BW40" s="62"/>
      <c r="BX40" s="62"/>
      <c r="BY40" s="62"/>
      <c r="BZ40" s="62"/>
      <c r="CA40" s="62"/>
      <c r="CB40" s="62"/>
      <c r="CC40" s="63"/>
      <c r="CD40" s="61" t="s">
        <v>34</v>
      </c>
      <c r="CE40" s="62"/>
      <c r="CF40" s="62"/>
      <c r="CG40" s="62"/>
      <c r="CH40" s="62"/>
      <c r="CI40" s="62"/>
      <c r="CJ40" s="62"/>
      <c r="CK40" s="62"/>
      <c r="CL40" s="62"/>
      <c r="CM40" s="63"/>
      <c r="CN40" s="64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6"/>
      <c r="DE40" s="6"/>
    </row>
    <row r="41" spans="1:109" s="5" customFormat="1" ht="13.5">
      <c r="A41" s="51" t="s">
        <v>135</v>
      </c>
      <c r="B41" s="52"/>
      <c r="C41" s="52"/>
      <c r="D41" s="52"/>
      <c r="E41" s="52"/>
      <c r="F41" s="52"/>
      <c r="G41" s="52"/>
      <c r="H41" s="52"/>
      <c r="I41" s="53"/>
      <c r="J41" s="7"/>
      <c r="K41" s="54" t="s">
        <v>147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8"/>
      <c r="BI41" s="55" t="s">
        <v>5</v>
      </c>
      <c r="BJ41" s="56"/>
      <c r="BK41" s="56"/>
      <c r="BL41" s="56"/>
      <c r="BM41" s="56"/>
      <c r="BN41" s="56"/>
      <c r="BO41" s="56"/>
      <c r="BP41" s="56"/>
      <c r="BQ41" s="56"/>
      <c r="BR41" s="56"/>
      <c r="BS41" s="57"/>
      <c r="BT41" s="61" t="s">
        <v>34</v>
      </c>
      <c r="BU41" s="62"/>
      <c r="BV41" s="62"/>
      <c r="BW41" s="62"/>
      <c r="BX41" s="62"/>
      <c r="BY41" s="62"/>
      <c r="BZ41" s="62"/>
      <c r="CA41" s="62"/>
      <c r="CB41" s="62"/>
      <c r="CC41" s="63"/>
      <c r="CD41" s="61" t="s">
        <v>34</v>
      </c>
      <c r="CE41" s="62"/>
      <c r="CF41" s="62"/>
      <c r="CG41" s="62"/>
      <c r="CH41" s="62"/>
      <c r="CI41" s="62"/>
      <c r="CJ41" s="62"/>
      <c r="CK41" s="62"/>
      <c r="CL41" s="62"/>
      <c r="CM41" s="63"/>
      <c r="CN41" s="64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6"/>
      <c r="DE41" s="6"/>
    </row>
    <row r="42" spans="1:109" s="5" customFormat="1" ht="13.5">
      <c r="A42" s="51" t="s">
        <v>136</v>
      </c>
      <c r="B42" s="52"/>
      <c r="C42" s="52"/>
      <c r="D42" s="52"/>
      <c r="E42" s="52"/>
      <c r="F42" s="52"/>
      <c r="G42" s="52"/>
      <c r="H42" s="52"/>
      <c r="I42" s="53"/>
      <c r="J42" s="7"/>
      <c r="K42" s="54" t="s">
        <v>148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8"/>
      <c r="BI42" s="55" t="s">
        <v>5</v>
      </c>
      <c r="BJ42" s="56"/>
      <c r="BK42" s="56"/>
      <c r="BL42" s="56"/>
      <c r="BM42" s="56"/>
      <c r="BN42" s="56"/>
      <c r="BO42" s="56"/>
      <c r="BP42" s="56"/>
      <c r="BQ42" s="56"/>
      <c r="BR42" s="56"/>
      <c r="BS42" s="57"/>
      <c r="BT42" s="61">
        <f>'[1]Смета'!$L$46</f>
        <v>20283.658910033693</v>
      </c>
      <c r="BU42" s="62"/>
      <c r="BV42" s="62"/>
      <c r="BW42" s="62"/>
      <c r="BX42" s="62"/>
      <c r="BY42" s="62"/>
      <c r="BZ42" s="62"/>
      <c r="CA42" s="62"/>
      <c r="CB42" s="62"/>
      <c r="CC42" s="63"/>
      <c r="CD42" s="61">
        <f>'[1]Смета'!$M$46</f>
        <v>18254.24198999996</v>
      </c>
      <c r="CE42" s="62"/>
      <c r="CF42" s="62"/>
      <c r="CG42" s="62"/>
      <c r="CH42" s="62"/>
      <c r="CI42" s="62"/>
      <c r="CJ42" s="62"/>
      <c r="CK42" s="62"/>
      <c r="CL42" s="62"/>
      <c r="CM42" s="63"/>
      <c r="CN42" s="64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6"/>
      <c r="DE42" s="6">
        <f t="shared" si="0"/>
        <v>-0.10005181654035034</v>
      </c>
    </row>
    <row r="43" spans="1:109" s="5" customFormat="1" ht="24.75" customHeight="1">
      <c r="A43" s="51" t="s">
        <v>178</v>
      </c>
      <c r="B43" s="52"/>
      <c r="C43" s="52"/>
      <c r="D43" s="52"/>
      <c r="E43" s="52"/>
      <c r="F43" s="52"/>
      <c r="G43" s="52"/>
      <c r="H43" s="52"/>
      <c r="I43" s="53"/>
      <c r="J43" s="7"/>
      <c r="K43" s="54" t="s">
        <v>179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8"/>
      <c r="BI43" s="55" t="s">
        <v>5</v>
      </c>
      <c r="BJ43" s="56"/>
      <c r="BK43" s="56"/>
      <c r="BL43" s="56"/>
      <c r="BM43" s="56"/>
      <c r="BN43" s="56"/>
      <c r="BO43" s="56"/>
      <c r="BP43" s="56"/>
      <c r="BQ43" s="56"/>
      <c r="BR43" s="56"/>
      <c r="BS43" s="57"/>
      <c r="BT43" s="61">
        <f>'[1]Смета'!$L$47</f>
        <v>0</v>
      </c>
      <c r="BU43" s="62"/>
      <c r="BV43" s="62"/>
      <c r="BW43" s="62"/>
      <c r="BX43" s="62"/>
      <c r="BY43" s="62"/>
      <c r="BZ43" s="62"/>
      <c r="CA43" s="62"/>
      <c r="CB43" s="62"/>
      <c r="CC43" s="63"/>
      <c r="CD43" s="61">
        <f>'[1]Смета'!$M$47</f>
        <v>4038.07514</v>
      </c>
      <c r="CE43" s="62"/>
      <c r="CF43" s="62"/>
      <c r="CG43" s="62"/>
      <c r="CH43" s="62"/>
      <c r="CI43" s="62"/>
      <c r="CJ43" s="62"/>
      <c r="CK43" s="62"/>
      <c r="CL43" s="62"/>
      <c r="CM43" s="63"/>
      <c r="CN43" s="64" t="s">
        <v>187</v>
      </c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6"/>
      <c r="DE43" s="6"/>
    </row>
    <row r="44" spans="1:109" s="5" customFormat="1" ht="45" customHeight="1">
      <c r="A44" s="51" t="s">
        <v>102</v>
      </c>
      <c r="B44" s="52"/>
      <c r="C44" s="52"/>
      <c r="D44" s="52"/>
      <c r="E44" s="52"/>
      <c r="F44" s="52"/>
      <c r="G44" s="52"/>
      <c r="H44" s="52"/>
      <c r="I44" s="53"/>
      <c r="J44" s="7"/>
      <c r="K44" s="54" t="s">
        <v>103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8"/>
      <c r="BI44" s="55" t="s">
        <v>5</v>
      </c>
      <c r="BJ44" s="56"/>
      <c r="BK44" s="56"/>
      <c r="BL44" s="56"/>
      <c r="BM44" s="56"/>
      <c r="BN44" s="56"/>
      <c r="BO44" s="56"/>
      <c r="BP44" s="56"/>
      <c r="BQ44" s="56"/>
      <c r="BR44" s="56"/>
      <c r="BS44" s="57"/>
      <c r="BT44" s="61"/>
      <c r="BU44" s="62"/>
      <c r="BV44" s="62"/>
      <c r="BW44" s="62"/>
      <c r="BX44" s="62"/>
      <c r="BY44" s="62"/>
      <c r="BZ44" s="62"/>
      <c r="CA44" s="62"/>
      <c r="CB44" s="62"/>
      <c r="CC44" s="63"/>
      <c r="CD44" s="61"/>
      <c r="CE44" s="62"/>
      <c r="CF44" s="62"/>
      <c r="CG44" s="62"/>
      <c r="CH44" s="62"/>
      <c r="CI44" s="62"/>
      <c r="CJ44" s="62"/>
      <c r="CK44" s="62"/>
      <c r="CL44" s="62"/>
      <c r="CM44" s="63"/>
      <c r="CN44" s="64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6"/>
      <c r="DE44" s="6"/>
    </row>
    <row r="45" spans="1:109" s="5" customFormat="1" ht="30" customHeight="1">
      <c r="A45" s="51" t="s">
        <v>104</v>
      </c>
      <c r="B45" s="52"/>
      <c r="C45" s="52"/>
      <c r="D45" s="52"/>
      <c r="E45" s="52"/>
      <c r="F45" s="52"/>
      <c r="G45" s="52"/>
      <c r="H45" s="52"/>
      <c r="I45" s="53"/>
      <c r="J45" s="7"/>
      <c r="K45" s="54" t="s">
        <v>105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8"/>
      <c r="BI45" s="55" t="s">
        <v>5</v>
      </c>
      <c r="BJ45" s="56"/>
      <c r="BK45" s="56"/>
      <c r="BL45" s="56"/>
      <c r="BM45" s="56"/>
      <c r="BN45" s="56"/>
      <c r="BO45" s="56"/>
      <c r="BP45" s="56"/>
      <c r="BQ45" s="56"/>
      <c r="BR45" s="56"/>
      <c r="BS45" s="57"/>
      <c r="BT45" s="61">
        <f>'[1]Смета'!$L$48</f>
        <v>3494.1316049777015</v>
      </c>
      <c r="BU45" s="62"/>
      <c r="BV45" s="62"/>
      <c r="BW45" s="62"/>
      <c r="BX45" s="62"/>
      <c r="BY45" s="62"/>
      <c r="BZ45" s="62"/>
      <c r="CA45" s="62"/>
      <c r="CB45" s="62"/>
      <c r="CC45" s="63"/>
      <c r="CD45" s="61">
        <f>'[1]Смета'!$M$48</f>
        <v>4944.227424211996</v>
      </c>
      <c r="CE45" s="62"/>
      <c r="CF45" s="62"/>
      <c r="CG45" s="62"/>
      <c r="CH45" s="62"/>
      <c r="CI45" s="62"/>
      <c r="CJ45" s="62"/>
      <c r="CK45" s="62"/>
      <c r="CL45" s="62"/>
      <c r="CM45" s="63"/>
      <c r="CN45" s="64" t="s">
        <v>189</v>
      </c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6"/>
      <c r="DE45" s="6">
        <f t="shared" si="0"/>
        <v>0.4150089301640796</v>
      </c>
    </row>
    <row r="46" spans="1:109" s="5" customFormat="1" ht="30" customHeight="1">
      <c r="A46" s="51" t="s">
        <v>47</v>
      </c>
      <c r="B46" s="52"/>
      <c r="C46" s="52"/>
      <c r="D46" s="52"/>
      <c r="E46" s="52"/>
      <c r="F46" s="52"/>
      <c r="G46" s="52"/>
      <c r="H46" s="52"/>
      <c r="I46" s="53"/>
      <c r="J46" s="7"/>
      <c r="K46" s="54" t="s">
        <v>48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8"/>
      <c r="BI46" s="55" t="s">
        <v>5</v>
      </c>
      <c r="BJ46" s="56"/>
      <c r="BK46" s="56"/>
      <c r="BL46" s="56"/>
      <c r="BM46" s="56"/>
      <c r="BN46" s="56"/>
      <c r="BO46" s="56"/>
      <c r="BP46" s="56"/>
      <c r="BQ46" s="56"/>
      <c r="BR46" s="56"/>
      <c r="BS46" s="57"/>
      <c r="BT46" s="61">
        <f>BT47+BT48+BT49+BT50+BT51+BT52+BT53+BT54+BT55+BT56+BT58+BT59</f>
        <v>643330.252582151</v>
      </c>
      <c r="BU46" s="62"/>
      <c r="BV46" s="62"/>
      <c r="BW46" s="62"/>
      <c r="BX46" s="62"/>
      <c r="BY46" s="62"/>
      <c r="BZ46" s="62"/>
      <c r="CA46" s="62"/>
      <c r="CB46" s="62"/>
      <c r="CC46" s="63"/>
      <c r="CD46" s="61">
        <f>CD47+CD48+CD49+CD50+CD51+CD52+CD53+CD54+CD55+CD56+CD58+CD59</f>
        <v>634944.190956885</v>
      </c>
      <c r="CE46" s="62"/>
      <c r="CF46" s="62"/>
      <c r="CG46" s="62"/>
      <c r="CH46" s="62"/>
      <c r="CI46" s="62"/>
      <c r="CJ46" s="62"/>
      <c r="CK46" s="62"/>
      <c r="CL46" s="62"/>
      <c r="CM46" s="63"/>
      <c r="CN46" s="64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6"/>
      <c r="DE46" s="6">
        <f t="shared" si="0"/>
        <v>-0.01303539137419174</v>
      </c>
    </row>
    <row r="47" spans="1:109" s="5" customFormat="1" ht="15" customHeight="1">
      <c r="A47" s="51" t="s">
        <v>49</v>
      </c>
      <c r="B47" s="52"/>
      <c r="C47" s="52"/>
      <c r="D47" s="52"/>
      <c r="E47" s="52"/>
      <c r="F47" s="52"/>
      <c r="G47" s="52"/>
      <c r="H47" s="52"/>
      <c r="I47" s="53"/>
      <c r="J47" s="7"/>
      <c r="K47" s="54" t="s">
        <v>50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8"/>
      <c r="BI47" s="55" t="s">
        <v>5</v>
      </c>
      <c r="BJ47" s="56"/>
      <c r="BK47" s="56"/>
      <c r="BL47" s="56"/>
      <c r="BM47" s="56"/>
      <c r="BN47" s="56"/>
      <c r="BO47" s="56"/>
      <c r="BP47" s="56"/>
      <c r="BQ47" s="56"/>
      <c r="BR47" s="56"/>
      <c r="BS47" s="57"/>
      <c r="BT47" s="61">
        <f>'[1]Смета'!$L$52</f>
        <v>7903.56441</v>
      </c>
      <c r="BU47" s="62"/>
      <c r="BV47" s="62"/>
      <c r="BW47" s="62"/>
      <c r="BX47" s="62"/>
      <c r="BY47" s="62"/>
      <c r="BZ47" s="62"/>
      <c r="CA47" s="62"/>
      <c r="CB47" s="62"/>
      <c r="CC47" s="63"/>
      <c r="CD47" s="61">
        <f>'[1]Смета'!$M$52</f>
        <v>8124.9524599999995</v>
      </c>
      <c r="CE47" s="62"/>
      <c r="CF47" s="62"/>
      <c r="CG47" s="62"/>
      <c r="CH47" s="62"/>
      <c r="CI47" s="62"/>
      <c r="CJ47" s="62"/>
      <c r="CK47" s="62"/>
      <c r="CL47" s="62"/>
      <c r="CM47" s="63"/>
      <c r="CN47" s="64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6"/>
      <c r="DE47" s="6">
        <f t="shared" si="0"/>
        <v>0.028011165407836547</v>
      </c>
    </row>
    <row r="48" spans="1:109" s="5" customFormat="1" ht="45" customHeight="1">
      <c r="A48" s="51" t="s">
        <v>51</v>
      </c>
      <c r="B48" s="52"/>
      <c r="C48" s="52"/>
      <c r="D48" s="52"/>
      <c r="E48" s="52"/>
      <c r="F48" s="52"/>
      <c r="G48" s="52"/>
      <c r="H48" s="52"/>
      <c r="I48" s="53"/>
      <c r="J48" s="7"/>
      <c r="K48" s="54" t="s">
        <v>52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8"/>
      <c r="BI48" s="55" t="s">
        <v>5</v>
      </c>
      <c r="BJ48" s="56"/>
      <c r="BK48" s="56"/>
      <c r="BL48" s="56"/>
      <c r="BM48" s="56"/>
      <c r="BN48" s="56"/>
      <c r="BO48" s="56"/>
      <c r="BP48" s="56"/>
      <c r="BQ48" s="56"/>
      <c r="BR48" s="56"/>
      <c r="BS48" s="57"/>
      <c r="BT48" s="61"/>
      <c r="BU48" s="62"/>
      <c r="BV48" s="62"/>
      <c r="BW48" s="62"/>
      <c r="BX48" s="62"/>
      <c r="BY48" s="62"/>
      <c r="BZ48" s="62"/>
      <c r="CA48" s="62"/>
      <c r="CB48" s="62"/>
      <c r="CC48" s="63"/>
      <c r="CD48" s="61"/>
      <c r="CE48" s="62"/>
      <c r="CF48" s="62"/>
      <c r="CG48" s="62"/>
      <c r="CH48" s="62"/>
      <c r="CI48" s="62"/>
      <c r="CJ48" s="62"/>
      <c r="CK48" s="62"/>
      <c r="CL48" s="62"/>
      <c r="CM48" s="63"/>
      <c r="CN48" s="64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6"/>
      <c r="DE48" s="6"/>
    </row>
    <row r="49" spans="1:109" s="5" customFormat="1" ht="15" customHeight="1">
      <c r="A49" s="51" t="s">
        <v>53</v>
      </c>
      <c r="B49" s="52"/>
      <c r="C49" s="52"/>
      <c r="D49" s="52"/>
      <c r="E49" s="52"/>
      <c r="F49" s="52"/>
      <c r="G49" s="52"/>
      <c r="H49" s="52"/>
      <c r="I49" s="53"/>
      <c r="J49" s="7"/>
      <c r="K49" s="54" t="s">
        <v>54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8"/>
      <c r="BI49" s="55" t="s">
        <v>5</v>
      </c>
      <c r="BJ49" s="56"/>
      <c r="BK49" s="56"/>
      <c r="BL49" s="56"/>
      <c r="BM49" s="56"/>
      <c r="BN49" s="56"/>
      <c r="BO49" s="56"/>
      <c r="BP49" s="56"/>
      <c r="BQ49" s="56"/>
      <c r="BR49" s="56"/>
      <c r="BS49" s="57"/>
      <c r="BT49" s="61">
        <f>'[1]Смета'!$L$55</f>
        <v>489749.9642505169</v>
      </c>
      <c r="BU49" s="62"/>
      <c r="BV49" s="62"/>
      <c r="BW49" s="62"/>
      <c r="BX49" s="62"/>
      <c r="BY49" s="62"/>
      <c r="BZ49" s="62"/>
      <c r="CA49" s="62"/>
      <c r="CB49" s="62"/>
      <c r="CC49" s="63"/>
      <c r="CD49" s="61">
        <f>'[1]Смета'!$M$55</f>
        <v>488721.83595</v>
      </c>
      <c r="CE49" s="62"/>
      <c r="CF49" s="62"/>
      <c r="CG49" s="62"/>
      <c r="CH49" s="62"/>
      <c r="CI49" s="62"/>
      <c r="CJ49" s="62"/>
      <c r="CK49" s="62"/>
      <c r="CL49" s="62"/>
      <c r="CM49" s="63"/>
      <c r="CN49" s="64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6"/>
      <c r="DE49" s="6">
        <f t="shared" si="0"/>
        <v>-0.002099292242094042</v>
      </c>
    </row>
    <row r="50" spans="1:109" s="5" customFormat="1" ht="15" customHeight="1">
      <c r="A50" s="51" t="s">
        <v>55</v>
      </c>
      <c r="B50" s="52"/>
      <c r="C50" s="52"/>
      <c r="D50" s="52"/>
      <c r="E50" s="52"/>
      <c r="F50" s="52"/>
      <c r="G50" s="52"/>
      <c r="H50" s="52"/>
      <c r="I50" s="53"/>
      <c r="J50" s="7"/>
      <c r="K50" s="54" t="s">
        <v>22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8"/>
      <c r="BI50" s="55" t="s">
        <v>5</v>
      </c>
      <c r="BJ50" s="56"/>
      <c r="BK50" s="56"/>
      <c r="BL50" s="56"/>
      <c r="BM50" s="56"/>
      <c r="BN50" s="56"/>
      <c r="BO50" s="56"/>
      <c r="BP50" s="56"/>
      <c r="BQ50" s="56"/>
      <c r="BR50" s="56"/>
      <c r="BS50" s="57"/>
      <c r="BT50" s="61">
        <f>'[1]Смета'!$L$60</f>
        <v>106462.39826496308</v>
      </c>
      <c r="BU50" s="62"/>
      <c r="BV50" s="62"/>
      <c r="BW50" s="62"/>
      <c r="BX50" s="62"/>
      <c r="BY50" s="62"/>
      <c r="BZ50" s="62"/>
      <c r="CA50" s="62"/>
      <c r="CB50" s="62"/>
      <c r="CC50" s="63"/>
      <c r="CD50" s="61">
        <f>'[1]Смета'!$M$60</f>
        <v>105183.06302</v>
      </c>
      <c r="CE50" s="62"/>
      <c r="CF50" s="62"/>
      <c r="CG50" s="62"/>
      <c r="CH50" s="62"/>
      <c r="CI50" s="62"/>
      <c r="CJ50" s="62"/>
      <c r="CK50" s="62"/>
      <c r="CL50" s="62"/>
      <c r="CM50" s="63"/>
      <c r="CN50" s="64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6"/>
      <c r="DE50" s="6">
        <f t="shared" si="0"/>
        <v>-0.012016780251174475</v>
      </c>
    </row>
    <row r="51" spans="1:109" s="5" customFormat="1" ht="45" customHeight="1">
      <c r="A51" s="51" t="s">
        <v>56</v>
      </c>
      <c r="B51" s="52"/>
      <c r="C51" s="52"/>
      <c r="D51" s="52"/>
      <c r="E51" s="52"/>
      <c r="F51" s="52"/>
      <c r="G51" s="52"/>
      <c r="H51" s="52"/>
      <c r="I51" s="53"/>
      <c r="J51" s="7"/>
      <c r="K51" s="54" t="s">
        <v>106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8"/>
      <c r="BI51" s="55" t="s">
        <v>5</v>
      </c>
      <c r="BJ51" s="56"/>
      <c r="BK51" s="56"/>
      <c r="BL51" s="56"/>
      <c r="BM51" s="56"/>
      <c r="BN51" s="56"/>
      <c r="BO51" s="56"/>
      <c r="BP51" s="56"/>
      <c r="BQ51" s="56"/>
      <c r="BR51" s="56"/>
      <c r="BS51" s="57"/>
      <c r="BT51" s="61"/>
      <c r="BU51" s="62"/>
      <c r="BV51" s="62"/>
      <c r="BW51" s="62"/>
      <c r="BX51" s="62"/>
      <c r="BY51" s="62"/>
      <c r="BZ51" s="62"/>
      <c r="CA51" s="62"/>
      <c r="CB51" s="62"/>
      <c r="CC51" s="63"/>
      <c r="CD51" s="61"/>
      <c r="CE51" s="62"/>
      <c r="CF51" s="62"/>
      <c r="CG51" s="62"/>
      <c r="CH51" s="62"/>
      <c r="CI51" s="62"/>
      <c r="CJ51" s="62"/>
      <c r="CK51" s="62"/>
      <c r="CL51" s="62"/>
      <c r="CM51" s="63"/>
      <c r="CN51" s="64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6"/>
      <c r="DE51" s="6"/>
    </row>
    <row r="52" spans="1:109" s="5" customFormat="1" ht="26.25" customHeight="1">
      <c r="A52" s="51" t="s">
        <v>57</v>
      </c>
      <c r="B52" s="52"/>
      <c r="C52" s="52"/>
      <c r="D52" s="52"/>
      <c r="E52" s="52"/>
      <c r="F52" s="52"/>
      <c r="G52" s="52"/>
      <c r="H52" s="52"/>
      <c r="I52" s="53"/>
      <c r="J52" s="7"/>
      <c r="K52" s="54" t="s">
        <v>107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8"/>
      <c r="BI52" s="55" t="s">
        <v>5</v>
      </c>
      <c r="BJ52" s="56"/>
      <c r="BK52" s="56"/>
      <c r="BL52" s="56"/>
      <c r="BM52" s="56"/>
      <c r="BN52" s="56"/>
      <c r="BO52" s="56"/>
      <c r="BP52" s="56"/>
      <c r="BQ52" s="56"/>
      <c r="BR52" s="56"/>
      <c r="BS52" s="57"/>
      <c r="BT52" s="61">
        <f>'[1]Смета'!$L$67</f>
        <v>3227.5452623042033</v>
      </c>
      <c r="BU52" s="62"/>
      <c r="BV52" s="62"/>
      <c r="BW52" s="62"/>
      <c r="BX52" s="62"/>
      <c r="BY52" s="62"/>
      <c r="BZ52" s="62"/>
      <c r="CA52" s="62"/>
      <c r="CB52" s="62"/>
      <c r="CC52" s="63"/>
      <c r="CD52" s="61">
        <f>'[1]Смета'!$M$67</f>
        <v>5917.58601</v>
      </c>
      <c r="CE52" s="62"/>
      <c r="CF52" s="62"/>
      <c r="CG52" s="62"/>
      <c r="CH52" s="62"/>
      <c r="CI52" s="62"/>
      <c r="CJ52" s="62"/>
      <c r="CK52" s="62"/>
      <c r="CL52" s="62"/>
      <c r="CM52" s="63"/>
      <c r="CN52" s="64" t="s">
        <v>190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6"/>
      <c r="DE52" s="6">
        <f t="shared" si="0"/>
        <v>0.8334633689305189</v>
      </c>
    </row>
    <row r="53" spans="1:109" s="5" customFormat="1" ht="15" customHeight="1">
      <c r="A53" s="51" t="s">
        <v>58</v>
      </c>
      <c r="B53" s="52"/>
      <c r="C53" s="52"/>
      <c r="D53" s="52"/>
      <c r="E53" s="52"/>
      <c r="F53" s="52"/>
      <c r="G53" s="52"/>
      <c r="H53" s="52"/>
      <c r="I53" s="53"/>
      <c r="J53" s="7"/>
      <c r="K53" s="54" t="s">
        <v>108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8"/>
      <c r="BI53" s="55" t="s">
        <v>5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7"/>
      <c r="BT53" s="61"/>
      <c r="BU53" s="62"/>
      <c r="BV53" s="62"/>
      <c r="BW53" s="62"/>
      <c r="BX53" s="62"/>
      <c r="BY53" s="62"/>
      <c r="BZ53" s="62"/>
      <c r="CA53" s="62"/>
      <c r="CB53" s="62"/>
      <c r="CC53" s="63"/>
      <c r="CD53" s="61"/>
      <c r="CE53" s="62"/>
      <c r="CF53" s="62"/>
      <c r="CG53" s="62"/>
      <c r="CH53" s="62"/>
      <c r="CI53" s="62"/>
      <c r="CJ53" s="62"/>
      <c r="CK53" s="62"/>
      <c r="CL53" s="62"/>
      <c r="CM53" s="63"/>
      <c r="CN53" s="64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6"/>
      <c r="DE53" s="6"/>
    </row>
    <row r="54" spans="1:109" s="5" customFormat="1" ht="15" customHeight="1">
      <c r="A54" s="51" t="s">
        <v>62</v>
      </c>
      <c r="B54" s="52"/>
      <c r="C54" s="52"/>
      <c r="D54" s="52"/>
      <c r="E54" s="52"/>
      <c r="F54" s="52"/>
      <c r="G54" s="52"/>
      <c r="H54" s="52"/>
      <c r="I54" s="53"/>
      <c r="J54" s="7"/>
      <c r="K54" s="54" t="s">
        <v>23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8"/>
      <c r="BI54" s="55" t="s">
        <v>5</v>
      </c>
      <c r="BJ54" s="56"/>
      <c r="BK54" s="56"/>
      <c r="BL54" s="56"/>
      <c r="BM54" s="56"/>
      <c r="BN54" s="56"/>
      <c r="BO54" s="56"/>
      <c r="BP54" s="56"/>
      <c r="BQ54" s="56"/>
      <c r="BR54" s="56"/>
      <c r="BS54" s="57"/>
      <c r="BT54" s="61">
        <f>'[1]Смета'!$L$62</f>
        <v>0</v>
      </c>
      <c r="BU54" s="62"/>
      <c r="BV54" s="62"/>
      <c r="BW54" s="62"/>
      <c r="BX54" s="62"/>
      <c r="BY54" s="62"/>
      <c r="BZ54" s="62"/>
      <c r="CA54" s="62"/>
      <c r="CB54" s="62"/>
      <c r="CC54" s="63"/>
      <c r="CD54" s="61">
        <f>'[1]Смета'!$M$62</f>
        <v>873.279766885001</v>
      </c>
      <c r="CE54" s="62"/>
      <c r="CF54" s="62"/>
      <c r="CG54" s="62"/>
      <c r="CH54" s="62"/>
      <c r="CI54" s="62"/>
      <c r="CJ54" s="62"/>
      <c r="CK54" s="62"/>
      <c r="CL54" s="62"/>
      <c r="CM54" s="63"/>
      <c r="CN54" s="64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6"/>
      <c r="DE54" s="6"/>
    </row>
    <row r="55" spans="1:109" s="5" customFormat="1" ht="15" customHeight="1">
      <c r="A55" s="51" t="s">
        <v>109</v>
      </c>
      <c r="B55" s="52"/>
      <c r="C55" s="52"/>
      <c r="D55" s="52"/>
      <c r="E55" s="52"/>
      <c r="F55" s="52"/>
      <c r="G55" s="52"/>
      <c r="H55" s="52"/>
      <c r="I55" s="53"/>
      <c r="J55" s="7"/>
      <c r="K55" s="54" t="s">
        <v>24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8"/>
      <c r="BI55" s="55" t="s">
        <v>5</v>
      </c>
      <c r="BJ55" s="56"/>
      <c r="BK55" s="56"/>
      <c r="BL55" s="56"/>
      <c r="BM55" s="56"/>
      <c r="BN55" s="56"/>
      <c r="BO55" s="56"/>
      <c r="BP55" s="56"/>
      <c r="BQ55" s="56"/>
      <c r="BR55" s="56"/>
      <c r="BS55" s="57"/>
      <c r="BT55" s="61">
        <f>'[1]Смета'!$L$59</f>
        <v>0</v>
      </c>
      <c r="BU55" s="62"/>
      <c r="BV55" s="62"/>
      <c r="BW55" s="62"/>
      <c r="BX55" s="62"/>
      <c r="BY55" s="62"/>
      <c r="BZ55" s="62"/>
      <c r="CA55" s="62"/>
      <c r="CB55" s="62"/>
      <c r="CC55" s="63"/>
      <c r="CD55" s="61">
        <f>'[1]Смета'!$M$59</f>
        <v>7.025649999999928</v>
      </c>
      <c r="CE55" s="62"/>
      <c r="CF55" s="62"/>
      <c r="CG55" s="62"/>
      <c r="CH55" s="62"/>
      <c r="CI55" s="62"/>
      <c r="CJ55" s="62"/>
      <c r="CK55" s="62"/>
      <c r="CL55" s="62"/>
      <c r="CM55" s="63"/>
      <c r="CN55" s="64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6"/>
      <c r="DE55" s="6"/>
    </row>
    <row r="56" spans="1:109" s="5" customFormat="1" ht="72.75" customHeight="1">
      <c r="A56" s="51" t="s">
        <v>110</v>
      </c>
      <c r="B56" s="52"/>
      <c r="C56" s="52"/>
      <c r="D56" s="52"/>
      <c r="E56" s="52"/>
      <c r="F56" s="52"/>
      <c r="G56" s="52"/>
      <c r="H56" s="52"/>
      <c r="I56" s="53"/>
      <c r="J56" s="7"/>
      <c r="K56" s="54" t="s">
        <v>59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8"/>
      <c r="BI56" s="55" t="s">
        <v>5</v>
      </c>
      <c r="BJ56" s="56"/>
      <c r="BK56" s="56"/>
      <c r="BL56" s="56"/>
      <c r="BM56" s="56"/>
      <c r="BN56" s="56"/>
      <c r="BO56" s="56"/>
      <c r="BP56" s="56"/>
      <c r="BQ56" s="56"/>
      <c r="BR56" s="56"/>
      <c r="BS56" s="57"/>
      <c r="BT56" s="61">
        <f>'[1]Смета'!$L$65</f>
        <v>109.00315728813558</v>
      </c>
      <c r="BU56" s="62"/>
      <c r="BV56" s="62"/>
      <c r="BW56" s="62"/>
      <c r="BX56" s="62"/>
      <c r="BY56" s="62"/>
      <c r="BZ56" s="62"/>
      <c r="CA56" s="62"/>
      <c r="CB56" s="62"/>
      <c r="CC56" s="63"/>
      <c r="CD56" s="61">
        <f>'[1]Смета'!$M$65</f>
        <v>0</v>
      </c>
      <c r="CE56" s="62"/>
      <c r="CF56" s="62"/>
      <c r="CG56" s="62"/>
      <c r="CH56" s="62"/>
      <c r="CI56" s="62"/>
      <c r="CJ56" s="62"/>
      <c r="CK56" s="62"/>
      <c r="CL56" s="62"/>
      <c r="CM56" s="63"/>
      <c r="CN56" s="64" t="s">
        <v>193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6"/>
      <c r="DE56" s="6">
        <f t="shared" si="0"/>
        <v>-1</v>
      </c>
    </row>
    <row r="57" spans="1:109" s="5" customFormat="1" ht="45.75" customHeight="1">
      <c r="A57" s="51" t="s">
        <v>111</v>
      </c>
      <c r="B57" s="52"/>
      <c r="C57" s="52"/>
      <c r="D57" s="52"/>
      <c r="E57" s="52"/>
      <c r="F57" s="52"/>
      <c r="G57" s="52"/>
      <c r="H57" s="52"/>
      <c r="I57" s="53"/>
      <c r="J57" s="7"/>
      <c r="K57" s="54" t="s">
        <v>60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8"/>
      <c r="BI57" s="55" t="s">
        <v>61</v>
      </c>
      <c r="BJ57" s="56"/>
      <c r="BK57" s="56"/>
      <c r="BL57" s="56"/>
      <c r="BM57" s="56"/>
      <c r="BN57" s="56"/>
      <c r="BO57" s="56"/>
      <c r="BP57" s="56"/>
      <c r="BQ57" s="56"/>
      <c r="BR57" s="56"/>
      <c r="BS57" s="57"/>
      <c r="BT57" s="61">
        <v>37</v>
      </c>
      <c r="BU57" s="62"/>
      <c r="BV57" s="62"/>
      <c r="BW57" s="62"/>
      <c r="BX57" s="62"/>
      <c r="BY57" s="62"/>
      <c r="BZ57" s="62"/>
      <c r="CA57" s="62"/>
      <c r="CB57" s="62"/>
      <c r="CC57" s="63"/>
      <c r="CD57" s="61">
        <v>10</v>
      </c>
      <c r="CE57" s="62"/>
      <c r="CF57" s="62"/>
      <c r="CG57" s="62"/>
      <c r="CH57" s="62"/>
      <c r="CI57" s="62"/>
      <c r="CJ57" s="62"/>
      <c r="CK57" s="62"/>
      <c r="CL57" s="62"/>
      <c r="CM57" s="63"/>
      <c r="CN57" s="64" t="s">
        <v>183</v>
      </c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6"/>
      <c r="DE57" s="6">
        <f t="shared" si="0"/>
        <v>-0.7297297297297297</v>
      </c>
    </row>
    <row r="58" spans="1:109" s="5" customFormat="1" ht="111.75" customHeight="1">
      <c r="A58" s="51" t="s">
        <v>112</v>
      </c>
      <c r="B58" s="52"/>
      <c r="C58" s="52"/>
      <c r="D58" s="52"/>
      <c r="E58" s="52"/>
      <c r="F58" s="52"/>
      <c r="G58" s="52"/>
      <c r="H58" s="52"/>
      <c r="I58" s="53"/>
      <c r="J58" s="7"/>
      <c r="K58" s="54" t="s">
        <v>63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8"/>
      <c r="BI58" s="55" t="s">
        <v>5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7"/>
      <c r="BT58" s="61">
        <v>0</v>
      </c>
      <c r="BU58" s="62"/>
      <c r="BV58" s="62"/>
      <c r="BW58" s="62"/>
      <c r="BX58" s="62"/>
      <c r="BY58" s="62"/>
      <c r="BZ58" s="62"/>
      <c r="CA58" s="62"/>
      <c r="CB58" s="62"/>
      <c r="CC58" s="63"/>
      <c r="CD58" s="61">
        <v>0</v>
      </c>
      <c r="CE58" s="62"/>
      <c r="CF58" s="62"/>
      <c r="CG58" s="62"/>
      <c r="CH58" s="62"/>
      <c r="CI58" s="62"/>
      <c r="CJ58" s="62"/>
      <c r="CK58" s="62"/>
      <c r="CL58" s="62"/>
      <c r="CM58" s="63"/>
      <c r="CN58" s="64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6"/>
      <c r="DE58" s="6"/>
    </row>
    <row r="59" spans="1:109" s="5" customFormat="1" ht="30" customHeight="1">
      <c r="A59" s="51" t="s">
        <v>113</v>
      </c>
      <c r="B59" s="52"/>
      <c r="C59" s="52"/>
      <c r="D59" s="52"/>
      <c r="E59" s="52"/>
      <c r="F59" s="52"/>
      <c r="G59" s="52"/>
      <c r="H59" s="52"/>
      <c r="I59" s="53"/>
      <c r="J59" s="7"/>
      <c r="K59" s="54" t="s">
        <v>114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8"/>
      <c r="BI59" s="55" t="s">
        <v>5</v>
      </c>
      <c r="BJ59" s="56"/>
      <c r="BK59" s="56"/>
      <c r="BL59" s="56"/>
      <c r="BM59" s="56"/>
      <c r="BN59" s="56"/>
      <c r="BO59" s="56"/>
      <c r="BP59" s="56"/>
      <c r="BQ59" s="56"/>
      <c r="BR59" s="56"/>
      <c r="BS59" s="57"/>
      <c r="BT59" s="61">
        <f>'[1]Смета'!$L$61</f>
        <v>35877.777237078524</v>
      </c>
      <c r="BU59" s="62"/>
      <c r="BV59" s="62"/>
      <c r="BW59" s="62"/>
      <c r="BX59" s="62"/>
      <c r="BY59" s="62"/>
      <c r="BZ59" s="62"/>
      <c r="CA59" s="62"/>
      <c r="CB59" s="62"/>
      <c r="CC59" s="63"/>
      <c r="CD59" s="61">
        <f>'[1]Смета'!$M$61</f>
        <v>26116.448099999994</v>
      </c>
      <c r="CE59" s="62"/>
      <c r="CF59" s="62"/>
      <c r="CG59" s="62"/>
      <c r="CH59" s="62"/>
      <c r="CI59" s="62"/>
      <c r="CJ59" s="62"/>
      <c r="CK59" s="62"/>
      <c r="CL59" s="62"/>
      <c r="CM59" s="63"/>
      <c r="CN59" s="64" t="s">
        <v>191</v>
      </c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  <c r="DE59" s="6">
        <f t="shared" si="0"/>
        <v>-0.27207173601018153</v>
      </c>
    </row>
    <row r="60" spans="1:109" s="5" customFormat="1" ht="30" customHeight="1">
      <c r="A60" s="51" t="s">
        <v>177</v>
      </c>
      <c r="B60" s="52"/>
      <c r="C60" s="52"/>
      <c r="D60" s="52"/>
      <c r="E60" s="52"/>
      <c r="F60" s="52"/>
      <c r="G60" s="52"/>
      <c r="H60" s="52"/>
      <c r="I60" s="53"/>
      <c r="J60" s="7"/>
      <c r="K60" s="54" t="s">
        <v>180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8"/>
      <c r="BI60" s="55" t="str">
        <f>BI59</f>
        <v>тыс. руб.</v>
      </c>
      <c r="BJ60" s="56"/>
      <c r="BK60" s="56"/>
      <c r="BL60" s="56"/>
      <c r="BM60" s="56"/>
      <c r="BN60" s="56"/>
      <c r="BO60" s="56"/>
      <c r="BP60" s="56"/>
      <c r="BQ60" s="56"/>
      <c r="BR60" s="56"/>
      <c r="BS60" s="57"/>
      <c r="BT60" s="61">
        <f>BT59</f>
        <v>35877.777237078524</v>
      </c>
      <c r="BU60" s="62"/>
      <c r="BV60" s="62"/>
      <c r="BW60" s="62"/>
      <c r="BX60" s="62"/>
      <c r="BY60" s="62"/>
      <c r="BZ60" s="62"/>
      <c r="CA60" s="62"/>
      <c r="CB60" s="62"/>
      <c r="CC60" s="63"/>
      <c r="CD60" s="61">
        <f>CD59</f>
        <v>26116.448099999994</v>
      </c>
      <c r="CE60" s="62"/>
      <c r="CF60" s="62"/>
      <c r="CG60" s="62"/>
      <c r="CH60" s="62"/>
      <c r="CI60" s="62"/>
      <c r="CJ60" s="62"/>
      <c r="CK60" s="62"/>
      <c r="CL60" s="62"/>
      <c r="CM60" s="63"/>
      <c r="CN60" s="64" t="str">
        <f>CN59</f>
        <v>экономия в части компенсационных и социальных выплат персоналу по факту 2019г. </v>
      </c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6"/>
      <c r="DE60" s="6">
        <f t="shared" si="0"/>
        <v>-0.27207173601018153</v>
      </c>
    </row>
    <row r="61" spans="1:109" s="5" customFormat="1" ht="45" customHeight="1">
      <c r="A61" s="51" t="s">
        <v>15</v>
      </c>
      <c r="B61" s="52"/>
      <c r="C61" s="52"/>
      <c r="D61" s="52"/>
      <c r="E61" s="52"/>
      <c r="F61" s="52"/>
      <c r="G61" s="52"/>
      <c r="H61" s="52"/>
      <c r="I61" s="53"/>
      <c r="J61" s="7"/>
      <c r="K61" s="54" t="s">
        <v>25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8"/>
      <c r="BI61" s="55" t="s">
        <v>5</v>
      </c>
      <c r="BJ61" s="56"/>
      <c r="BK61" s="56"/>
      <c r="BL61" s="56"/>
      <c r="BM61" s="56"/>
      <c r="BN61" s="56"/>
      <c r="BO61" s="56"/>
      <c r="BP61" s="56"/>
      <c r="BQ61" s="56"/>
      <c r="BR61" s="56"/>
      <c r="BS61" s="57"/>
      <c r="BT61" s="61">
        <f>'[1]Смета'!$L$71</f>
        <v>0</v>
      </c>
      <c r="BU61" s="62"/>
      <c r="BV61" s="62"/>
      <c r="BW61" s="62"/>
      <c r="BX61" s="62"/>
      <c r="BY61" s="62"/>
      <c r="BZ61" s="62"/>
      <c r="CA61" s="62"/>
      <c r="CB61" s="62"/>
      <c r="CC61" s="63"/>
      <c r="CD61" s="61">
        <f>'[1]Смета'!$M$71</f>
        <v>0</v>
      </c>
      <c r="CE61" s="62"/>
      <c r="CF61" s="62"/>
      <c r="CG61" s="62"/>
      <c r="CH61" s="62"/>
      <c r="CI61" s="62"/>
      <c r="CJ61" s="62"/>
      <c r="CK61" s="62"/>
      <c r="CL61" s="62"/>
      <c r="CM61" s="63"/>
      <c r="CN61" s="64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  <c r="DE61" s="6"/>
    </row>
    <row r="62" spans="1:109" s="5" customFormat="1" ht="61.5" customHeight="1">
      <c r="A62" s="51" t="s">
        <v>16</v>
      </c>
      <c r="B62" s="52"/>
      <c r="C62" s="52"/>
      <c r="D62" s="52"/>
      <c r="E62" s="52"/>
      <c r="F62" s="52"/>
      <c r="G62" s="52"/>
      <c r="H62" s="52"/>
      <c r="I62" s="53"/>
      <c r="J62" s="7"/>
      <c r="K62" s="54" t="s">
        <v>64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8"/>
      <c r="BI62" s="55" t="s">
        <v>5</v>
      </c>
      <c r="BJ62" s="56"/>
      <c r="BK62" s="56"/>
      <c r="BL62" s="56"/>
      <c r="BM62" s="56"/>
      <c r="BN62" s="56"/>
      <c r="BO62" s="56"/>
      <c r="BP62" s="56"/>
      <c r="BQ62" s="56"/>
      <c r="BR62" s="56"/>
      <c r="BS62" s="57"/>
      <c r="BT62" s="61">
        <f>BT22+BT24+BT26</f>
        <v>58171.9708721745</v>
      </c>
      <c r="BU62" s="62"/>
      <c r="BV62" s="62"/>
      <c r="BW62" s="62"/>
      <c r="BX62" s="62"/>
      <c r="BY62" s="62"/>
      <c r="BZ62" s="62"/>
      <c r="CA62" s="62"/>
      <c r="CB62" s="62"/>
      <c r="CC62" s="63"/>
      <c r="CD62" s="61">
        <f>CD22+CD24+CD26</f>
        <v>44247.98456999999</v>
      </c>
      <c r="CE62" s="62"/>
      <c r="CF62" s="62"/>
      <c r="CG62" s="62"/>
      <c r="CH62" s="62"/>
      <c r="CI62" s="62"/>
      <c r="CJ62" s="62"/>
      <c r="CK62" s="62"/>
      <c r="CL62" s="62"/>
      <c r="CM62" s="63"/>
      <c r="CN62" s="64" t="s">
        <v>194</v>
      </c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6"/>
      <c r="DE62" s="6">
        <f t="shared" si="0"/>
        <v>-0.23935902623568817</v>
      </c>
    </row>
    <row r="63" spans="1:109" s="5" customFormat="1" ht="45" customHeight="1">
      <c r="A63" s="51" t="s">
        <v>17</v>
      </c>
      <c r="B63" s="52"/>
      <c r="C63" s="52"/>
      <c r="D63" s="52"/>
      <c r="E63" s="52"/>
      <c r="F63" s="52"/>
      <c r="G63" s="52"/>
      <c r="H63" s="52"/>
      <c r="I63" s="53"/>
      <c r="J63" s="7"/>
      <c r="K63" s="54" t="s">
        <v>65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8"/>
      <c r="BI63" s="55" t="s">
        <v>5</v>
      </c>
      <c r="BJ63" s="56"/>
      <c r="BK63" s="56"/>
      <c r="BL63" s="56"/>
      <c r="BM63" s="56"/>
      <c r="BN63" s="56"/>
      <c r="BO63" s="56"/>
      <c r="BP63" s="56"/>
      <c r="BQ63" s="56"/>
      <c r="BR63" s="56"/>
      <c r="BS63" s="57"/>
      <c r="BT63" s="61">
        <f>'[1]Смета'!$L$75</f>
        <v>399904.3739921771</v>
      </c>
      <c r="BU63" s="62"/>
      <c r="BV63" s="62"/>
      <c r="BW63" s="62"/>
      <c r="BX63" s="62"/>
      <c r="BY63" s="62"/>
      <c r="BZ63" s="62"/>
      <c r="CA63" s="62"/>
      <c r="CB63" s="62"/>
      <c r="CC63" s="63"/>
      <c r="CD63" s="61">
        <f>'[1]Смета'!$M$75</f>
        <v>413631.04804</v>
      </c>
      <c r="CE63" s="62"/>
      <c r="CF63" s="62"/>
      <c r="CG63" s="62"/>
      <c r="CH63" s="62"/>
      <c r="CI63" s="62"/>
      <c r="CJ63" s="62"/>
      <c r="CK63" s="62"/>
      <c r="CL63" s="62"/>
      <c r="CM63" s="63"/>
      <c r="CN63" s="64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">
        <f t="shared" si="0"/>
        <v>0.034324891000295565</v>
      </c>
    </row>
    <row r="64" spans="1:109" s="5" customFormat="1" ht="30" customHeight="1">
      <c r="A64" s="51" t="s">
        <v>7</v>
      </c>
      <c r="B64" s="52"/>
      <c r="C64" s="52"/>
      <c r="D64" s="52"/>
      <c r="E64" s="52"/>
      <c r="F64" s="52"/>
      <c r="G64" s="52"/>
      <c r="H64" s="52"/>
      <c r="I64" s="53"/>
      <c r="J64" s="7"/>
      <c r="K64" s="54" t="s">
        <v>115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8"/>
      <c r="BI64" s="55" t="s">
        <v>66</v>
      </c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61">
        <f>'[2]Форма 3.1'!$V$14*1000</f>
        <v>161185.608</v>
      </c>
      <c r="BU64" s="62"/>
      <c r="BV64" s="62"/>
      <c r="BW64" s="62"/>
      <c r="BX64" s="62"/>
      <c r="BY64" s="62"/>
      <c r="BZ64" s="62"/>
      <c r="CA64" s="62"/>
      <c r="CB64" s="62"/>
      <c r="CC64" s="63"/>
      <c r="CD64" s="61">
        <f>('[3]потери_ТЭСК_2019_ВАСЮГАН'!$AE$128+'[3]потери_РН_Энерго_ТОМСК_2019_ '!$AE$129)/1000</f>
        <v>169841.643</v>
      </c>
      <c r="CE64" s="62"/>
      <c r="CF64" s="62"/>
      <c r="CG64" s="62"/>
      <c r="CH64" s="62"/>
      <c r="CI64" s="62"/>
      <c r="CJ64" s="62"/>
      <c r="CK64" s="62"/>
      <c r="CL64" s="62"/>
      <c r="CM64" s="63"/>
      <c r="CN64" s="64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6"/>
      <c r="DE64" s="6">
        <f t="shared" si="0"/>
        <v>0.05370228215412376</v>
      </c>
    </row>
    <row r="65" spans="1:109" s="5" customFormat="1" ht="60" customHeight="1">
      <c r="A65" s="51" t="s">
        <v>47</v>
      </c>
      <c r="B65" s="52"/>
      <c r="C65" s="52"/>
      <c r="D65" s="52"/>
      <c r="E65" s="52"/>
      <c r="F65" s="52"/>
      <c r="G65" s="52"/>
      <c r="H65" s="52"/>
      <c r="I65" s="53"/>
      <c r="J65" s="7"/>
      <c r="K65" s="54" t="s">
        <v>116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8"/>
      <c r="BI65" s="55" t="s">
        <v>5</v>
      </c>
      <c r="BJ65" s="56"/>
      <c r="BK65" s="56"/>
      <c r="BL65" s="56"/>
      <c r="BM65" s="56"/>
      <c r="BN65" s="56"/>
      <c r="BO65" s="56"/>
      <c r="BP65" s="56"/>
      <c r="BQ65" s="56"/>
      <c r="BR65" s="56"/>
      <c r="BS65" s="57"/>
      <c r="BT65" s="80">
        <f>BT63/BT64/1000</f>
        <v>0.002481017870976279</v>
      </c>
      <c r="BU65" s="81"/>
      <c r="BV65" s="81"/>
      <c r="BW65" s="81"/>
      <c r="BX65" s="81"/>
      <c r="BY65" s="81"/>
      <c r="BZ65" s="81"/>
      <c r="CA65" s="81"/>
      <c r="CB65" s="81"/>
      <c r="CC65" s="82"/>
      <c r="CD65" s="80">
        <f>CD63/CD64/1000</f>
        <v>0.0024353924086803615</v>
      </c>
      <c r="CE65" s="81"/>
      <c r="CF65" s="81"/>
      <c r="CG65" s="81"/>
      <c r="CH65" s="81"/>
      <c r="CI65" s="81"/>
      <c r="CJ65" s="81"/>
      <c r="CK65" s="81"/>
      <c r="CL65" s="81"/>
      <c r="CM65" s="82"/>
      <c r="CN65" s="64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6">
        <f t="shared" si="0"/>
        <v>-0.018389816062858055</v>
      </c>
    </row>
    <row r="66" spans="1:109" s="5" customFormat="1" ht="57" customHeight="1">
      <c r="A66" s="51" t="s">
        <v>26</v>
      </c>
      <c r="B66" s="52"/>
      <c r="C66" s="52"/>
      <c r="D66" s="52"/>
      <c r="E66" s="52"/>
      <c r="F66" s="52"/>
      <c r="G66" s="52"/>
      <c r="H66" s="52"/>
      <c r="I66" s="53"/>
      <c r="J66" s="7"/>
      <c r="K66" s="54" t="s">
        <v>68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8"/>
      <c r="BI66" s="55" t="s">
        <v>38</v>
      </c>
      <c r="BJ66" s="56"/>
      <c r="BK66" s="56"/>
      <c r="BL66" s="56"/>
      <c r="BM66" s="56"/>
      <c r="BN66" s="56"/>
      <c r="BO66" s="56"/>
      <c r="BP66" s="56"/>
      <c r="BQ66" s="56"/>
      <c r="BR66" s="56"/>
      <c r="BS66" s="57"/>
      <c r="BT66" s="61" t="s">
        <v>38</v>
      </c>
      <c r="BU66" s="62"/>
      <c r="BV66" s="62"/>
      <c r="BW66" s="62"/>
      <c r="BX66" s="62"/>
      <c r="BY66" s="62"/>
      <c r="BZ66" s="62"/>
      <c r="CA66" s="62"/>
      <c r="CB66" s="62"/>
      <c r="CC66" s="63"/>
      <c r="CD66" s="61" t="s">
        <v>38</v>
      </c>
      <c r="CE66" s="62"/>
      <c r="CF66" s="62"/>
      <c r="CG66" s="62"/>
      <c r="CH66" s="62"/>
      <c r="CI66" s="62"/>
      <c r="CJ66" s="62"/>
      <c r="CK66" s="62"/>
      <c r="CL66" s="62"/>
      <c r="CM66" s="63"/>
      <c r="CN66" s="58" t="s">
        <v>38</v>
      </c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60"/>
      <c r="DE66" s="6"/>
    </row>
    <row r="67" spans="1:109" s="5" customFormat="1" ht="30" customHeight="1">
      <c r="A67" s="51" t="s">
        <v>6</v>
      </c>
      <c r="B67" s="52"/>
      <c r="C67" s="52"/>
      <c r="D67" s="52"/>
      <c r="E67" s="52"/>
      <c r="F67" s="52"/>
      <c r="G67" s="52"/>
      <c r="H67" s="52"/>
      <c r="I67" s="53"/>
      <c r="J67" s="7"/>
      <c r="K67" s="54" t="s">
        <v>69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8"/>
      <c r="BI67" s="55" t="s">
        <v>70</v>
      </c>
      <c r="BJ67" s="56"/>
      <c r="BK67" s="56"/>
      <c r="BL67" s="56"/>
      <c r="BM67" s="56"/>
      <c r="BN67" s="56"/>
      <c r="BO67" s="56"/>
      <c r="BP67" s="56"/>
      <c r="BQ67" s="56"/>
      <c r="BR67" s="56"/>
      <c r="BS67" s="57"/>
      <c r="BT67" s="61">
        <v>3450</v>
      </c>
      <c r="BU67" s="62"/>
      <c r="BV67" s="62"/>
      <c r="BW67" s="62"/>
      <c r="BX67" s="62"/>
      <c r="BY67" s="62"/>
      <c r="BZ67" s="62"/>
      <c r="CA67" s="62"/>
      <c r="CB67" s="62"/>
      <c r="CC67" s="63"/>
      <c r="CD67" s="61">
        <v>3364</v>
      </c>
      <c r="CE67" s="62"/>
      <c r="CF67" s="62"/>
      <c r="CG67" s="62"/>
      <c r="CH67" s="62"/>
      <c r="CI67" s="62"/>
      <c r="CJ67" s="62"/>
      <c r="CK67" s="62"/>
      <c r="CL67" s="62"/>
      <c r="CM67" s="63"/>
      <c r="CN67" s="64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6"/>
      <c r="DE67" s="6">
        <f t="shared" si="0"/>
        <v>-0.02492753623188404</v>
      </c>
    </row>
    <row r="68" spans="1:109" s="5" customFormat="1" ht="15" customHeight="1">
      <c r="A68" s="51" t="s">
        <v>71</v>
      </c>
      <c r="B68" s="52"/>
      <c r="C68" s="52"/>
      <c r="D68" s="52"/>
      <c r="E68" s="52"/>
      <c r="F68" s="52"/>
      <c r="G68" s="52"/>
      <c r="H68" s="52"/>
      <c r="I68" s="53"/>
      <c r="J68" s="7"/>
      <c r="K68" s="54" t="s">
        <v>72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8"/>
      <c r="BI68" s="55" t="s">
        <v>73</v>
      </c>
      <c r="BJ68" s="56"/>
      <c r="BK68" s="56"/>
      <c r="BL68" s="56"/>
      <c r="BM68" s="56"/>
      <c r="BN68" s="56"/>
      <c r="BO68" s="56"/>
      <c r="BP68" s="56"/>
      <c r="BQ68" s="56"/>
      <c r="BR68" s="56"/>
      <c r="BS68" s="57"/>
      <c r="BT68" s="61">
        <f>BT69+BT70+BT71</f>
        <v>2144.571</v>
      </c>
      <c r="BU68" s="62"/>
      <c r="BV68" s="62"/>
      <c r="BW68" s="62"/>
      <c r="BX68" s="62"/>
      <c r="BY68" s="62"/>
      <c r="BZ68" s="62"/>
      <c r="CA68" s="62"/>
      <c r="CB68" s="62"/>
      <c r="CC68" s="63"/>
      <c r="CD68" s="61">
        <f>CD69+CD70+CD71</f>
        <v>2161.373</v>
      </c>
      <c r="CE68" s="62"/>
      <c r="CF68" s="62"/>
      <c r="CG68" s="62"/>
      <c r="CH68" s="62"/>
      <c r="CI68" s="62"/>
      <c r="CJ68" s="62"/>
      <c r="CK68" s="62"/>
      <c r="CL68" s="62"/>
      <c r="CM68" s="63"/>
      <c r="CN68" s="64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6"/>
      <c r="DE68" s="6">
        <f t="shared" si="0"/>
        <v>0.007834667166533693</v>
      </c>
    </row>
    <row r="69" spans="1:109" s="5" customFormat="1" ht="30" customHeight="1">
      <c r="A69" s="51" t="s">
        <v>152</v>
      </c>
      <c r="B69" s="52"/>
      <c r="C69" s="52"/>
      <c r="D69" s="52"/>
      <c r="E69" s="52"/>
      <c r="F69" s="52"/>
      <c r="G69" s="52"/>
      <c r="H69" s="52"/>
      <c r="I69" s="53"/>
      <c r="J69" s="7"/>
      <c r="K69" s="54" t="s">
        <v>149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8"/>
      <c r="BI69" s="55" t="s">
        <v>73</v>
      </c>
      <c r="BJ69" s="56"/>
      <c r="BK69" s="56"/>
      <c r="BL69" s="56"/>
      <c r="BM69" s="56"/>
      <c r="BN69" s="56"/>
      <c r="BO69" s="56"/>
      <c r="BP69" s="56"/>
      <c r="BQ69" s="56"/>
      <c r="BR69" s="56"/>
      <c r="BS69" s="57"/>
      <c r="BT69" s="61">
        <v>297.18</v>
      </c>
      <c r="BU69" s="62"/>
      <c r="BV69" s="62"/>
      <c r="BW69" s="62"/>
      <c r="BX69" s="62"/>
      <c r="BY69" s="62"/>
      <c r="BZ69" s="62"/>
      <c r="CA69" s="62"/>
      <c r="CB69" s="62"/>
      <c r="CC69" s="63"/>
      <c r="CD69" s="61">
        <v>297.18</v>
      </c>
      <c r="CE69" s="62"/>
      <c r="CF69" s="62"/>
      <c r="CG69" s="62"/>
      <c r="CH69" s="62"/>
      <c r="CI69" s="62"/>
      <c r="CJ69" s="62"/>
      <c r="CK69" s="62"/>
      <c r="CL69" s="62"/>
      <c r="CM69" s="63"/>
      <c r="CN69" s="64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6"/>
      <c r="DE69" s="6">
        <f t="shared" si="0"/>
        <v>0</v>
      </c>
    </row>
    <row r="70" spans="1:109" s="5" customFormat="1" ht="30" customHeight="1">
      <c r="A70" s="51" t="s">
        <v>153</v>
      </c>
      <c r="B70" s="52"/>
      <c r="C70" s="52"/>
      <c r="D70" s="52"/>
      <c r="E70" s="52"/>
      <c r="F70" s="52"/>
      <c r="G70" s="52"/>
      <c r="H70" s="52"/>
      <c r="I70" s="53"/>
      <c r="J70" s="7"/>
      <c r="K70" s="54" t="s">
        <v>150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8"/>
      <c r="BI70" s="55" t="s">
        <v>73</v>
      </c>
      <c r="BJ70" s="56"/>
      <c r="BK70" s="56"/>
      <c r="BL70" s="56"/>
      <c r="BM70" s="56"/>
      <c r="BN70" s="56"/>
      <c r="BO70" s="56"/>
      <c r="BP70" s="56"/>
      <c r="BQ70" s="56"/>
      <c r="BR70" s="56"/>
      <c r="BS70" s="57"/>
      <c r="BT70" s="61">
        <v>1006.637</v>
      </c>
      <c r="BU70" s="62"/>
      <c r="BV70" s="62"/>
      <c r="BW70" s="62"/>
      <c r="BX70" s="62"/>
      <c r="BY70" s="62"/>
      <c r="BZ70" s="62"/>
      <c r="CA70" s="62"/>
      <c r="CB70" s="62"/>
      <c r="CC70" s="63"/>
      <c r="CD70" s="61">
        <v>1021.773</v>
      </c>
      <c r="CE70" s="62"/>
      <c r="CF70" s="62"/>
      <c r="CG70" s="62"/>
      <c r="CH70" s="62"/>
      <c r="CI70" s="62"/>
      <c r="CJ70" s="62"/>
      <c r="CK70" s="62"/>
      <c r="CL70" s="62"/>
      <c r="CM70" s="63"/>
      <c r="CN70" s="64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6"/>
      <c r="DE70" s="6">
        <f t="shared" si="0"/>
        <v>0.015036204709344192</v>
      </c>
    </row>
    <row r="71" spans="1:109" s="5" customFormat="1" ht="30" customHeight="1">
      <c r="A71" s="51" t="s">
        <v>154</v>
      </c>
      <c r="B71" s="52"/>
      <c r="C71" s="52"/>
      <c r="D71" s="52"/>
      <c r="E71" s="52"/>
      <c r="F71" s="52"/>
      <c r="G71" s="52"/>
      <c r="H71" s="52"/>
      <c r="I71" s="53"/>
      <c r="J71" s="7"/>
      <c r="K71" s="54" t="s">
        <v>151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8"/>
      <c r="BI71" s="55" t="s">
        <v>73</v>
      </c>
      <c r="BJ71" s="56"/>
      <c r="BK71" s="56"/>
      <c r="BL71" s="56"/>
      <c r="BM71" s="56"/>
      <c r="BN71" s="56"/>
      <c r="BO71" s="56"/>
      <c r="BP71" s="56"/>
      <c r="BQ71" s="56"/>
      <c r="BR71" s="56"/>
      <c r="BS71" s="57"/>
      <c r="BT71" s="61">
        <v>840.754</v>
      </c>
      <c r="BU71" s="62"/>
      <c r="BV71" s="62"/>
      <c r="BW71" s="62"/>
      <c r="BX71" s="62"/>
      <c r="BY71" s="62"/>
      <c r="BZ71" s="62"/>
      <c r="CA71" s="62"/>
      <c r="CB71" s="62"/>
      <c r="CC71" s="63"/>
      <c r="CD71" s="61">
        <v>842.42</v>
      </c>
      <c r="CE71" s="62"/>
      <c r="CF71" s="62"/>
      <c r="CG71" s="62"/>
      <c r="CH71" s="62"/>
      <c r="CI71" s="62"/>
      <c r="CJ71" s="62"/>
      <c r="CK71" s="62"/>
      <c r="CL71" s="62"/>
      <c r="CM71" s="63"/>
      <c r="CN71" s="64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6"/>
      <c r="DE71" s="6">
        <f t="shared" si="0"/>
        <v>0.001981554652133566</v>
      </c>
    </row>
    <row r="72" spans="1:109" s="5" customFormat="1" ht="30" customHeight="1">
      <c r="A72" s="51" t="s">
        <v>74</v>
      </c>
      <c r="B72" s="52"/>
      <c r="C72" s="52"/>
      <c r="D72" s="52"/>
      <c r="E72" s="52"/>
      <c r="F72" s="52"/>
      <c r="G72" s="52"/>
      <c r="H72" s="52"/>
      <c r="I72" s="53"/>
      <c r="J72" s="7"/>
      <c r="K72" s="54" t="s">
        <v>75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8"/>
      <c r="BI72" s="55" t="s">
        <v>76</v>
      </c>
      <c r="BJ72" s="56"/>
      <c r="BK72" s="56"/>
      <c r="BL72" s="56"/>
      <c r="BM72" s="56"/>
      <c r="BN72" s="56"/>
      <c r="BO72" s="56"/>
      <c r="BP72" s="56"/>
      <c r="BQ72" s="56"/>
      <c r="BR72" s="56"/>
      <c r="BS72" s="57"/>
      <c r="BT72" s="61">
        <f>BT73+BT74+BT75+BT76</f>
        <v>4661.597999999999</v>
      </c>
      <c r="BU72" s="62"/>
      <c r="BV72" s="62"/>
      <c r="BW72" s="62"/>
      <c r="BX72" s="62"/>
      <c r="BY72" s="62"/>
      <c r="BZ72" s="62"/>
      <c r="CA72" s="62"/>
      <c r="CB72" s="62"/>
      <c r="CC72" s="63"/>
      <c r="CD72" s="61">
        <f>CD73+CD74+CD75+CD76</f>
        <v>4665.875</v>
      </c>
      <c r="CE72" s="62"/>
      <c r="CF72" s="62"/>
      <c r="CG72" s="62"/>
      <c r="CH72" s="62"/>
      <c r="CI72" s="62"/>
      <c r="CJ72" s="62"/>
      <c r="CK72" s="62"/>
      <c r="CL72" s="62"/>
      <c r="CM72" s="63"/>
      <c r="CN72" s="96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6"/>
      <c r="DE72" s="6">
        <f t="shared" si="0"/>
        <v>0.0009174965323053286</v>
      </c>
    </row>
    <row r="73" spans="1:109" s="5" customFormat="1" ht="44.25" customHeight="1">
      <c r="A73" s="51" t="s">
        <v>155</v>
      </c>
      <c r="B73" s="52"/>
      <c r="C73" s="52"/>
      <c r="D73" s="52"/>
      <c r="E73" s="52"/>
      <c r="F73" s="52"/>
      <c r="G73" s="52"/>
      <c r="H73" s="52"/>
      <c r="I73" s="53"/>
      <c r="J73" s="7"/>
      <c r="K73" s="54" t="s">
        <v>159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8"/>
      <c r="BI73" s="55" t="s">
        <v>76</v>
      </c>
      <c r="BJ73" s="56"/>
      <c r="BK73" s="56"/>
      <c r="BL73" s="56"/>
      <c r="BM73" s="56"/>
      <c r="BN73" s="56"/>
      <c r="BO73" s="56"/>
      <c r="BP73" s="56"/>
      <c r="BQ73" s="56"/>
      <c r="BR73" s="56"/>
      <c r="BS73" s="57"/>
      <c r="BT73" s="61">
        <v>650.517</v>
      </c>
      <c r="BU73" s="62"/>
      <c r="BV73" s="62"/>
      <c r="BW73" s="62"/>
      <c r="BX73" s="62"/>
      <c r="BY73" s="62"/>
      <c r="BZ73" s="62"/>
      <c r="CA73" s="62"/>
      <c r="CB73" s="62"/>
      <c r="CC73" s="63"/>
      <c r="CD73" s="61">
        <v>650.517</v>
      </c>
      <c r="CE73" s="62"/>
      <c r="CF73" s="62"/>
      <c r="CG73" s="62"/>
      <c r="CH73" s="62"/>
      <c r="CI73" s="62"/>
      <c r="CJ73" s="62"/>
      <c r="CK73" s="62"/>
      <c r="CL73" s="62"/>
      <c r="CM73" s="63"/>
      <c r="CN73" s="96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  <c r="DE73" s="6">
        <f t="shared" si="0"/>
        <v>0</v>
      </c>
    </row>
    <row r="74" spans="1:109" s="5" customFormat="1" ht="30" customHeight="1">
      <c r="A74" s="51" t="s">
        <v>156</v>
      </c>
      <c r="B74" s="52"/>
      <c r="C74" s="52"/>
      <c r="D74" s="52"/>
      <c r="E74" s="52"/>
      <c r="F74" s="52"/>
      <c r="G74" s="52"/>
      <c r="H74" s="52"/>
      <c r="I74" s="53"/>
      <c r="J74" s="7"/>
      <c r="K74" s="54" t="s">
        <v>160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8"/>
      <c r="BI74" s="55" t="s">
        <v>76</v>
      </c>
      <c r="BJ74" s="56"/>
      <c r="BK74" s="56"/>
      <c r="BL74" s="56"/>
      <c r="BM74" s="56"/>
      <c r="BN74" s="56"/>
      <c r="BO74" s="56"/>
      <c r="BP74" s="56"/>
      <c r="BQ74" s="56"/>
      <c r="BR74" s="56"/>
      <c r="BS74" s="57"/>
      <c r="BT74" s="61">
        <v>1101.394</v>
      </c>
      <c r="BU74" s="62"/>
      <c r="BV74" s="62"/>
      <c r="BW74" s="62"/>
      <c r="BX74" s="62"/>
      <c r="BY74" s="62"/>
      <c r="BZ74" s="62"/>
      <c r="CA74" s="62"/>
      <c r="CB74" s="62"/>
      <c r="CC74" s="63"/>
      <c r="CD74" s="61">
        <v>1101.39</v>
      </c>
      <c r="CE74" s="62"/>
      <c r="CF74" s="62"/>
      <c r="CG74" s="62"/>
      <c r="CH74" s="62"/>
      <c r="CI74" s="62"/>
      <c r="CJ74" s="62"/>
      <c r="CK74" s="62"/>
      <c r="CL74" s="62"/>
      <c r="CM74" s="63"/>
      <c r="CN74" s="96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6"/>
      <c r="DE74" s="6">
        <f t="shared" si="0"/>
        <v>-3.631761204325734E-06</v>
      </c>
    </row>
    <row r="75" spans="1:109" s="5" customFormat="1" ht="30" customHeight="1">
      <c r="A75" s="51" t="s">
        <v>157</v>
      </c>
      <c r="B75" s="52"/>
      <c r="C75" s="52"/>
      <c r="D75" s="52"/>
      <c r="E75" s="52"/>
      <c r="F75" s="52"/>
      <c r="G75" s="52"/>
      <c r="H75" s="52"/>
      <c r="I75" s="53"/>
      <c r="J75" s="7"/>
      <c r="K75" s="54" t="s">
        <v>161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8"/>
      <c r="BI75" s="55" t="s">
        <v>76</v>
      </c>
      <c r="BJ75" s="56"/>
      <c r="BK75" s="56"/>
      <c r="BL75" s="56"/>
      <c r="BM75" s="56"/>
      <c r="BN75" s="56"/>
      <c r="BO75" s="56"/>
      <c r="BP75" s="56"/>
      <c r="BQ75" s="56"/>
      <c r="BR75" s="56"/>
      <c r="BS75" s="57"/>
      <c r="BT75" s="61">
        <v>2866.524</v>
      </c>
      <c r="BU75" s="62"/>
      <c r="BV75" s="62"/>
      <c r="BW75" s="62"/>
      <c r="BX75" s="62"/>
      <c r="BY75" s="62"/>
      <c r="BZ75" s="62"/>
      <c r="CA75" s="62"/>
      <c r="CB75" s="62"/>
      <c r="CC75" s="63"/>
      <c r="CD75" s="61">
        <v>2866.8</v>
      </c>
      <c r="CE75" s="62"/>
      <c r="CF75" s="62"/>
      <c r="CG75" s="62"/>
      <c r="CH75" s="62"/>
      <c r="CI75" s="62"/>
      <c r="CJ75" s="62"/>
      <c r="CK75" s="62"/>
      <c r="CL75" s="62"/>
      <c r="CM75" s="63"/>
      <c r="CN75" s="64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6"/>
      <c r="DE75" s="6">
        <f t="shared" si="0"/>
        <v>9.628386156901314E-05</v>
      </c>
    </row>
    <row r="76" spans="1:109" s="5" customFormat="1" ht="30" customHeight="1">
      <c r="A76" s="51" t="s">
        <v>158</v>
      </c>
      <c r="B76" s="52"/>
      <c r="C76" s="52"/>
      <c r="D76" s="52"/>
      <c r="E76" s="52"/>
      <c r="F76" s="52"/>
      <c r="G76" s="52"/>
      <c r="H76" s="52"/>
      <c r="I76" s="53"/>
      <c r="J76" s="7"/>
      <c r="K76" s="54" t="s">
        <v>162</v>
      </c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8"/>
      <c r="BI76" s="55" t="s">
        <v>76</v>
      </c>
      <c r="BJ76" s="56"/>
      <c r="BK76" s="56"/>
      <c r="BL76" s="56"/>
      <c r="BM76" s="56"/>
      <c r="BN76" s="56"/>
      <c r="BO76" s="56"/>
      <c r="BP76" s="56"/>
      <c r="BQ76" s="56"/>
      <c r="BR76" s="56"/>
      <c r="BS76" s="57"/>
      <c r="BT76" s="61">
        <v>43.163</v>
      </c>
      <c r="BU76" s="62"/>
      <c r="BV76" s="62"/>
      <c r="BW76" s="62"/>
      <c r="BX76" s="62"/>
      <c r="BY76" s="62"/>
      <c r="BZ76" s="62"/>
      <c r="CA76" s="62"/>
      <c r="CB76" s="62"/>
      <c r="CC76" s="63"/>
      <c r="CD76" s="61">
        <v>47.168</v>
      </c>
      <c r="CE76" s="62"/>
      <c r="CF76" s="62"/>
      <c r="CG76" s="62"/>
      <c r="CH76" s="62"/>
      <c r="CI76" s="62"/>
      <c r="CJ76" s="62"/>
      <c r="CK76" s="62"/>
      <c r="CL76" s="62"/>
      <c r="CM76" s="63"/>
      <c r="CN76" s="64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6"/>
      <c r="DE76" s="6">
        <f t="shared" si="0"/>
        <v>0.0927878043694832</v>
      </c>
    </row>
    <row r="77" spans="1:109" s="5" customFormat="1" ht="30" customHeight="1">
      <c r="A77" s="51" t="s">
        <v>77</v>
      </c>
      <c r="B77" s="52"/>
      <c r="C77" s="52"/>
      <c r="D77" s="52"/>
      <c r="E77" s="52"/>
      <c r="F77" s="52"/>
      <c r="G77" s="52"/>
      <c r="H77" s="52"/>
      <c r="I77" s="53"/>
      <c r="J77" s="7"/>
      <c r="K77" s="54" t="s">
        <v>78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8"/>
      <c r="BI77" s="55" t="s">
        <v>76</v>
      </c>
      <c r="BJ77" s="56"/>
      <c r="BK77" s="56"/>
      <c r="BL77" s="56"/>
      <c r="BM77" s="56"/>
      <c r="BN77" s="56"/>
      <c r="BO77" s="56"/>
      <c r="BP77" s="56"/>
      <c r="BQ77" s="56"/>
      <c r="BR77" s="56"/>
      <c r="BS77" s="57"/>
      <c r="BT77" s="61">
        <f>BT78+BT79+BT80</f>
        <v>20363.032</v>
      </c>
      <c r="BU77" s="62"/>
      <c r="BV77" s="62"/>
      <c r="BW77" s="62"/>
      <c r="BX77" s="62"/>
      <c r="BY77" s="62"/>
      <c r="BZ77" s="62"/>
      <c r="CA77" s="62"/>
      <c r="CB77" s="62"/>
      <c r="CC77" s="63"/>
      <c r="CD77" s="61">
        <f>CD78+CD79+CD80</f>
        <v>20566.932</v>
      </c>
      <c r="CE77" s="62"/>
      <c r="CF77" s="62"/>
      <c r="CG77" s="62"/>
      <c r="CH77" s="62"/>
      <c r="CI77" s="62"/>
      <c r="CJ77" s="62"/>
      <c r="CK77" s="62"/>
      <c r="CL77" s="62"/>
      <c r="CM77" s="63"/>
      <c r="CN77" s="64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6"/>
      <c r="DE77" s="6">
        <f t="shared" si="0"/>
        <v>0.010013243607337241</v>
      </c>
    </row>
    <row r="78" spans="1:109" s="5" customFormat="1" ht="30" customHeight="1">
      <c r="A78" s="51" t="s">
        <v>163</v>
      </c>
      <c r="B78" s="52"/>
      <c r="C78" s="52"/>
      <c r="D78" s="52"/>
      <c r="E78" s="52"/>
      <c r="F78" s="52"/>
      <c r="G78" s="52"/>
      <c r="H78" s="52"/>
      <c r="I78" s="53"/>
      <c r="J78" s="7"/>
      <c r="K78" s="54" t="s">
        <v>166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8"/>
      <c r="BI78" s="55" t="s">
        <v>76</v>
      </c>
      <c r="BJ78" s="56"/>
      <c r="BK78" s="56"/>
      <c r="BL78" s="56"/>
      <c r="BM78" s="56"/>
      <c r="BN78" s="56"/>
      <c r="BO78" s="56"/>
      <c r="BP78" s="56"/>
      <c r="BQ78" s="56"/>
      <c r="BR78" s="56"/>
      <c r="BS78" s="57"/>
      <c r="BT78" s="61">
        <v>1538.8</v>
      </c>
      <c r="BU78" s="62"/>
      <c r="BV78" s="62"/>
      <c r="BW78" s="62"/>
      <c r="BX78" s="62"/>
      <c r="BY78" s="62"/>
      <c r="BZ78" s="62"/>
      <c r="CA78" s="62"/>
      <c r="CB78" s="62"/>
      <c r="CC78" s="63"/>
      <c r="CD78" s="61">
        <v>1538.8</v>
      </c>
      <c r="CE78" s="62"/>
      <c r="CF78" s="62"/>
      <c r="CG78" s="62"/>
      <c r="CH78" s="62"/>
      <c r="CI78" s="62"/>
      <c r="CJ78" s="62"/>
      <c r="CK78" s="62"/>
      <c r="CL78" s="62"/>
      <c r="CM78" s="63"/>
      <c r="CN78" s="64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6"/>
      <c r="DE78" s="6">
        <f t="shared" si="0"/>
        <v>0</v>
      </c>
    </row>
    <row r="79" spans="1:109" s="5" customFormat="1" ht="30" customHeight="1">
      <c r="A79" s="51" t="s">
        <v>164</v>
      </c>
      <c r="B79" s="52"/>
      <c r="C79" s="52"/>
      <c r="D79" s="52"/>
      <c r="E79" s="52"/>
      <c r="F79" s="52"/>
      <c r="G79" s="52"/>
      <c r="H79" s="52"/>
      <c r="I79" s="53"/>
      <c r="J79" s="7"/>
      <c r="K79" s="54" t="s">
        <v>167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8"/>
      <c r="BI79" s="55" t="s">
        <v>76</v>
      </c>
      <c r="BJ79" s="56"/>
      <c r="BK79" s="56"/>
      <c r="BL79" s="56"/>
      <c r="BM79" s="56"/>
      <c r="BN79" s="56"/>
      <c r="BO79" s="56"/>
      <c r="BP79" s="56"/>
      <c r="BQ79" s="56"/>
      <c r="BR79" s="56"/>
      <c r="BS79" s="57"/>
      <c r="BT79" s="61">
        <v>7514</v>
      </c>
      <c r="BU79" s="62"/>
      <c r="BV79" s="62"/>
      <c r="BW79" s="62"/>
      <c r="BX79" s="62"/>
      <c r="BY79" s="62"/>
      <c r="BZ79" s="62"/>
      <c r="CA79" s="62"/>
      <c r="CB79" s="62"/>
      <c r="CC79" s="63"/>
      <c r="CD79" s="61">
        <v>7635.8</v>
      </c>
      <c r="CE79" s="62"/>
      <c r="CF79" s="62"/>
      <c r="CG79" s="62"/>
      <c r="CH79" s="62"/>
      <c r="CI79" s="62"/>
      <c r="CJ79" s="62"/>
      <c r="CK79" s="62"/>
      <c r="CL79" s="62"/>
      <c r="CM79" s="63"/>
      <c r="CN79" s="64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6"/>
      <c r="DE79" s="6">
        <f t="shared" si="0"/>
        <v>0.016209741815278234</v>
      </c>
    </row>
    <row r="80" spans="1:109" s="5" customFormat="1" ht="30" customHeight="1">
      <c r="A80" s="51" t="s">
        <v>165</v>
      </c>
      <c r="B80" s="52"/>
      <c r="C80" s="52"/>
      <c r="D80" s="52"/>
      <c r="E80" s="52"/>
      <c r="F80" s="52"/>
      <c r="G80" s="52"/>
      <c r="H80" s="52"/>
      <c r="I80" s="53"/>
      <c r="J80" s="7"/>
      <c r="K80" s="54" t="s">
        <v>168</v>
      </c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8"/>
      <c r="BI80" s="55" t="s">
        <v>76</v>
      </c>
      <c r="BJ80" s="56"/>
      <c r="BK80" s="56"/>
      <c r="BL80" s="56"/>
      <c r="BM80" s="56"/>
      <c r="BN80" s="56"/>
      <c r="BO80" s="56"/>
      <c r="BP80" s="56"/>
      <c r="BQ80" s="56"/>
      <c r="BR80" s="56"/>
      <c r="BS80" s="57"/>
      <c r="BT80" s="61">
        <v>11310.232</v>
      </c>
      <c r="BU80" s="62"/>
      <c r="BV80" s="62"/>
      <c r="BW80" s="62"/>
      <c r="BX80" s="62"/>
      <c r="BY80" s="62"/>
      <c r="BZ80" s="62"/>
      <c r="CA80" s="62"/>
      <c r="CB80" s="62"/>
      <c r="CC80" s="63"/>
      <c r="CD80" s="61">
        <v>11392.332</v>
      </c>
      <c r="CE80" s="62"/>
      <c r="CF80" s="62"/>
      <c r="CG80" s="62"/>
      <c r="CH80" s="62"/>
      <c r="CI80" s="62"/>
      <c r="CJ80" s="62"/>
      <c r="CK80" s="62"/>
      <c r="CL80" s="62"/>
      <c r="CM80" s="63"/>
      <c r="CN80" s="96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6"/>
      <c r="DE80" s="6">
        <f t="shared" si="0"/>
        <v>0.007258913875506812</v>
      </c>
    </row>
    <row r="81" spans="1:109" s="5" customFormat="1" ht="15" customHeight="1">
      <c r="A81" s="51" t="s">
        <v>79</v>
      </c>
      <c r="B81" s="52"/>
      <c r="C81" s="52"/>
      <c r="D81" s="52"/>
      <c r="E81" s="52"/>
      <c r="F81" s="52"/>
      <c r="G81" s="52"/>
      <c r="H81" s="52"/>
      <c r="I81" s="53"/>
      <c r="J81" s="7"/>
      <c r="K81" s="54" t="s">
        <v>80</v>
      </c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8"/>
      <c r="BI81" s="55" t="s">
        <v>81</v>
      </c>
      <c r="BJ81" s="56"/>
      <c r="BK81" s="56"/>
      <c r="BL81" s="56"/>
      <c r="BM81" s="56"/>
      <c r="BN81" s="56"/>
      <c r="BO81" s="56"/>
      <c r="BP81" s="56"/>
      <c r="BQ81" s="56"/>
      <c r="BR81" s="56"/>
      <c r="BS81" s="57"/>
      <c r="BT81" s="61">
        <f>BT82+BT83+BT84+BT85</f>
        <v>3662.228</v>
      </c>
      <c r="BU81" s="62"/>
      <c r="BV81" s="62"/>
      <c r="BW81" s="62"/>
      <c r="BX81" s="62"/>
      <c r="BY81" s="62"/>
      <c r="BZ81" s="62"/>
      <c r="CA81" s="62"/>
      <c r="CB81" s="62"/>
      <c r="CC81" s="63"/>
      <c r="CD81" s="61">
        <f>CD82+CD83+CD84+CD85</f>
        <v>3650.739</v>
      </c>
      <c r="CE81" s="62"/>
      <c r="CF81" s="62"/>
      <c r="CG81" s="62"/>
      <c r="CH81" s="62"/>
      <c r="CI81" s="62"/>
      <c r="CJ81" s="62"/>
      <c r="CK81" s="62"/>
      <c r="CL81" s="62"/>
      <c r="CM81" s="63"/>
      <c r="CN81" s="64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6"/>
      <c r="DE81" s="6">
        <f t="shared" si="0"/>
        <v>-0.003137161312730896</v>
      </c>
    </row>
    <row r="82" spans="1:109" s="5" customFormat="1" ht="30" customHeight="1">
      <c r="A82" s="51" t="s">
        <v>169</v>
      </c>
      <c r="B82" s="52"/>
      <c r="C82" s="52"/>
      <c r="D82" s="52"/>
      <c r="E82" s="52"/>
      <c r="F82" s="52"/>
      <c r="G82" s="52"/>
      <c r="H82" s="52"/>
      <c r="I82" s="53"/>
      <c r="J82" s="7"/>
      <c r="K82" s="54" t="s">
        <v>173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8"/>
      <c r="BI82" s="55" t="s">
        <v>81</v>
      </c>
      <c r="BJ82" s="56"/>
      <c r="BK82" s="56"/>
      <c r="BL82" s="56"/>
      <c r="BM82" s="56"/>
      <c r="BN82" s="56"/>
      <c r="BO82" s="56"/>
      <c r="BP82" s="56"/>
      <c r="BQ82" s="56"/>
      <c r="BR82" s="56"/>
      <c r="BS82" s="57"/>
      <c r="BT82" s="61">
        <v>353.194</v>
      </c>
      <c r="BU82" s="62"/>
      <c r="BV82" s="62"/>
      <c r="BW82" s="62"/>
      <c r="BX82" s="62"/>
      <c r="BY82" s="62"/>
      <c r="BZ82" s="62"/>
      <c r="CA82" s="62"/>
      <c r="CB82" s="62"/>
      <c r="CC82" s="63"/>
      <c r="CD82" s="61">
        <v>353.194</v>
      </c>
      <c r="CE82" s="62"/>
      <c r="CF82" s="62"/>
      <c r="CG82" s="62"/>
      <c r="CH82" s="62"/>
      <c r="CI82" s="62"/>
      <c r="CJ82" s="62"/>
      <c r="CK82" s="62"/>
      <c r="CL82" s="62"/>
      <c r="CM82" s="63"/>
      <c r="CN82" s="64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6"/>
      <c r="DE82" s="6">
        <f t="shared" si="0"/>
        <v>0</v>
      </c>
    </row>
    <row r="83" spans="1:109" s="5" customFormat="1" ht="30" customHeight="1">
      <c r="A83" s="51" t="s">
        <v>170</v>
      </c>
      <c r="B83" s="52"/>
      <c r="C83" s="52"/>
      <c r="D83" s="52"/>
      <c r="E83" s="52"/>
      <c r="F83" s="52"/>
      <c r="G83" s="52"/>
      <c r="H83" s="52"/>
      <c r="I83" s="53"/>
      <c r="J83" s="7"/>
      <c r="K83" s="54" t="s">
        <v>174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8"/>
      <c r="BI83" s="55" t="s">
        <v>81</v>
      </c>
      <c r="BJ83" s="56"/>
      <c r="BK83" s="56"/>
      <c r="BL83" s="56"/>
      <c r="BM83" s="56"/>
      <c r="BN83" s="56"/>
      <c r="BO83" s="56"/>
      <c r="BP83" s="56"/>
      <c r="BQ83" s="56"/>
      <c r="BR83" s="56"/>
      <c r="BS83" s="57"/>
      <c r="BT83" s="61">
        <v>668.909</v>
      </c>
      <c r="BU83" s="62"/>
      <c r="BV83" s="62"/>
      <c r="BW83" s="62"/>
      <c r="BX83" s="62"/>
      <c r="BY83" s="62"/>
      <c r="BZ83" s="62"/>
      <c r="CA83" s="62"/>
      <c r="CB83" s="62"/>
      <c r="CC83" s="63"/>
      <c r="CD83" s="61">
        <v>668.909</v>
      </c>
      <c r="CE83" s="62"/>
      <c r="CF83" s="62"/>
      <c r="CG83" s="62"/>
      <c r="CH83" s="62"/>
      <c r="CI83" s="62"/>
      <c r="CJ83" s="62"/>
      <c r="CK83" s="62"/>
      <c r="CL83" s="62"/>
      <c r="CM83" s="63"/>
      <c r="CN83" s="96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6"/>
      <c r="DE83" s="6">
        <f>CD83/BT83-1</f>
        <v>0</v>
      </c>
    </row>
    <row r="84" spans="1:109" s="5" customFormat="1" ht="30" customHeight="1">
      <c r="A84" s="51" t="s">
        <v>171</v>
      </c>
      <c r="B84" s="52"/>
      <c r="C84" s="52"/>
      <c r="D84" s="52"/>
      <c r="E84" s="52"/>
      <c r="F84" s="52"/>
      <c r="G84" s="52"/>
      <c r="H84" s="52"/>
      <c r="I84" s="53"/>
      <c r="J84" s="7"/>
      <c r="K84" s="54" t="s">
        <v>175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8"/>
      <c r="BI84" s="55" t="s">
        <v>81</v>
      </c>
      <c r="BJ84" s="56"/>
      <c r="BK84" s="56"/>
      <c r="BL84" s="56"/>
      <c r="BM84" s="56"/>
      <c r="BN84" s="56"/>
      <c r="BO84" s="56"/>
      <c r="BP84" s="56"/>
      <c r="BQ84" s="56"/>
      <c r="BR84" s="56"/>
      <c r="BS84" s="57"/>
      <c r="BT84" s="61">
        <v>2611.35</v>
      </c>
      <c r="BU84" s="62"/>
      <c r="BV84" s="62"/>
      <c r="BW84" s="62"/>
      <c r="BX84" s="62"/>
      <c r="BY84" s="62"/>
      <c r="BZ84" s="62"/>
      <c r="CA84" s="62"/>
      <c r="CB84" s="62"/>
      <c r="CC84" s="63"/>
      <c r="CD84" s="61">
        <v>2597.191</v>
      </c>
      <c r="CE84" s="62"/>
      <c r="CF84" s="62"/>
      <c r="CG84" s="62"/>
      <c r="CH84" s="62"/>
      <c r="CI84" s="62"/>
      <c r="CJ84" s="62"/>
      <c r="CK84" s="62"/>
      <c r="CL84" s="62"/>
      <c r="CM84" s="63"/>
      <c r="CN84" s="64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6"/>
      <c r="DE84" s="6">
        <f>CD84/BT84-1</f>
        <v>-0.005422099680242098</v>
      </c>
    </row>
    <row r="85" spans="1:109" s="5" customFormat="1" ht="30" customHeight="1">
      <c r="A85" s="51" t="s">
        <v>172</v>
      </c>
      <c r="B85" s="52"/>
      <c r="C85" s="52"/>
      <c r="D85" s="52"/>
      <c r="E85" s="52"/>
      <c r="F85" s="52"/>
      <c r="G85" s="52"/>
      <c r="H85" s="52"/>
      <c r="I85" s="53"/>
      <c r="J85" s="7"/>
      <c r="K85" s="54" t="s">
        <v>176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8"/>
      <c r="BI85" s="55" t="s">
        <v>81</v>
      </c>
      <c r="BJ85" s="56"/>
      <c r="BK85" s="56"/>
      <c r="BL85" s="56"/>
      <c r="BM85" s="56"/>
      <c r="BN85" s="56"/>
      <c r="BO85" s="56"/>
      <c r="BP85" s="56"/>
      <c r="BQ85" s="56"/>
      <c r="BR85" s="56"/>
      <c r="BS85" s="57"/>
      <c r="BT85" s="61">
        <v>28.775</v>
      </c>
      <c r="BU85" s="62"/>
      <c r="BV85" s="62"/>
      <c r="BW85" s="62"/>
      <c r="BX85" s="62"/>
      <c r="BY85" s="62"/>
      <c r="BZ85" s="62"/>
      <c r="CA85" s="62"/>
      <c r="CB85" s="62"/>
      <c r="CC85" s="63"/>
      <c r="CD85" s="61">
        <v>31.445</v>
      </c>
      <c r="CE85" s="62"/>
      <c r="CF85" s="62"/>
      <c r="CG85" s="62"/>
      <c r="CH85" s="62"/>
      <c r="CI85" s="62"/>
      <c r="CJ85" s="62"/>
      <c r="CK85" s="62"/>
      <c r="CL85" s="62"/>
      <c r="CM85" s="63"/>
      <c r="CN85" s="64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6"/>
      <c r="DE85" s="6">
        <f>CD85/BT85-1</f>
        <v>0.09278887923544743</v>
      </c>
    </row>
    <row r="86" spans="1:109" s="5" customFormat="1" ht="15" customHeight="1">
      <c r="A86" s="51" t="s">
        <v>82</v>
      </c>
      <c r="B86" s="52"/>
      <c r="C86" s="52"/>
      <c r="D86" s="52"/>
      <c r="E86" s="52"/>
      <c r="F86" s="52"/>
      <c r="G86" s="52"/>
      <c r="H86" s="52"/>
      <c r="I86" s="53"/>
      <c r="J86" s="7"/>
      <c r="K86" s="54" t="s">
        <v>83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8"/>
      <c r="BI86" s="55" t="s">
        <v>67</v>
      </c>
      <c r="BJ86" s="56"/>
      <c r="BK86" s="56"/>
      <c r="BL86" s="56"/>
      <c r="BM86" s="56"/>
      <c r="BN86" s="56"/>
      <c r="BO86" s="56"/>
      <c r="BP86" s="56"/>
      <c r="BQ86" s="56"/>
      <c r="BR86" s="56"/>
      <c r="BS86" s="57"/>
      <c r="BT86" s="61">
        <v>0.11</v>
      </c>
      <c r="BU86" s="62"/>
      <c r="BV86" s="62"/>
      <c r="BW86" s="62"/>
      <c r="BX86" s="62"/>
      <c r="BY86" s="62"/>
      <c r="BZ86" s="62"/>
      <c r="CA86" s="62"/>
      <c r="CB86" s="62"/>
      <c r="CC86" s="63"/>
      <c r="CD86" s="61">
        <v>0.11</v>
      </c>
      <c r="CE86" s="62"/>
      <c r="CF86" s="62"/>
      <c r="CG86" s="62"/>
      <c r="CH86" s="62"/>
      <c r="CI86" s="62"/>
      <c r="CJ86" s="62"/>
      <c r="CK86" s="62"/>
      <c r="CL86" s="62"/>
      <c r="CM86" s="63"/>
      <c r="CN86" s="64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6"/>
      <c r="DE86" s="6">
        <f>CD86/BT86-1</f>
        <v>0</v>
      </c>
    </row>
    <row r="87" spans="1:109" s="5" customFormat="1" ht="30" customHeight="1">
      <c r="A87" s="51" t="s">
        <v>84</v>
      </c>
      <c r="B87" s="52"/>
      <c r="C87" s="52"/>
      <c r="D87" s="52"/>
      <c r="E87" s="52"/>
      <c r="F87" s="52"/>
      <c r="G87" s="52"/>
      <c r="H87" s="52"/>
      <c r="I87" s="53"/>
      <c r="J87" s="7"/>
      <c r="K87" s="54" t="s">
        <v>85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8"/>
      <c r="BI87" s="55" t="s">
        <v>5</v>
      </c>
      <c r="BJ87" s="56"/>
      <c r="BK87" s="56"/>
      <c r="BL87" s="56"/>
      <c r="BM87" s="56"/>
      <c r="BN87" s="56"/>
      <c r="BO87" s="56"/>
      <c r="BP87" s="56"/>
      <c r="BQ87" s="56"/>
      <c r="BR87" s="56"/>
      <c r="BS87" s="57"/>
      <c r="BT87" s="61">
        <v>0</v>
      </c>
      <c r="BU87" s="62"/>
      <c r="BV87" s="62"/>
      <c r="BW87" s="62"/>
      <c r="BX87" s="62"/>
      <c r="BY87" s="62"/>
      <c r="BZ87" s="62"/>
      <c r="CA87" s="62"/>
      <c r="CB87" s="62"/>
      <c r="CC87" s="63"/>
      <c r="CD87" s="61">
        <v>0</v>
      </c>
      <c r="CE87" s="62"/>
      <c r="CF87" s="62"/>
      <c r="CG87" s="62"/>
      <c r="CH87" s="62"/>
      <c r="CI87" s="62"/>
      <c r="CJ87" s="62"/>
      <c r="CK87" s="62"/>
      <c r="CL87" s="62"/>
      <c r="CM87" s="63"/>
      <c r="CN87" s="64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6"/>
      <c r="DE87" s="6"/>
    </row>
    <row r="88" spans="1:109" s="5" customFormat="1" ht="30" customHeight="1">
      <c r="A88" s="51" t="s">
        <v>86</v>
      </c>
      <c r="B88" s="52"/>
      <c r="C88" s="52"/>
      <c r="D88" s="52"/>
      <c r="E88" s="52"/>
      <c r="F88" s="52"/>
      <c r="G88" s="52"/>
      <c r="H88" s="52"/>
      <c r="I88" s="53"/>
      <c r="J88" s="7"/>
      <c r="K88" s="54" t="s">
        <v>87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8"/>
      <c r="BI88" s="55" t="s">
        <v>5</v>
      </c>
      <c r="BJ88" s="56"/>
      <c r="BK88" s="56"/>
      <c r="BL88" s="56"/>
      <c r="BM88" s="56"/>
      <c r="BN88" s="56"/>
      <c r="BO88" s="56"/>
      <c r="BP88" s="56"/>
      <c r="BQ88" s="56"/>
      <c r="BR88" s="56"/>
      <c r="BS88" s="57"/>
      <c r="BT88" s="61">
        <v>0</v>
      </c>
      <c r="BU88" s="62"/>
      <c r="BV88" s="62"/>
      <c r="BW88" s="62"/>
      <c r="BX88" s="62"/>
      <c r="BY88" s="62"/>
      <c r="BZ88" s="62"/>
      <c r="CA88" s="62"/>
      <c r="CB88" s="62"/>
      <c r="CC88" s="63"/>
      <c r="CD88" s="61">
        <v>0</v>
      </c>
      <c r="CE88" s="62"/>
      <c r="CF88" s="62"/>
      <c r="CG88" s="62"/>
      <c r="CH88" s="62"/>
      <c r="CI88" s="62"/>
      <c r="CJ88" s="62"/>
      <c r="CK88" s="62"/>
      <c r="CL88" s="62"/>
      <c r="CM88" s="63"/>
      <c r="CN88" s="64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6"/>
      <c r="DE88" s="6"/>
    </row>
    <row r="89" spans="1:129" s="5" customFormat="1" ht="45" customHeight="1">
      <c r="A89" s="51" t="s">
        <v>88</v>
      </c>
      <c r="B89" s="52"/>
      <c r="C89" s="52"/>
      <c r="D89" s="52"/>
      <c r="E89" s="52"/>
      <c r="F89" s="52"/>
      <c r="G89" s="52"/>
      <c r="H89" s="52"/>
      <c r="I89" s="53"/>
      <c r="J89" s="7"/>
      <c r="K89" s="54" t="s">
        <v>89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8"/>
      <c r="BI89" s="55" t="s">
        <v>67</v>
      </c>
      <c r="BJ89" s="56"/>
      <c r="BK89" s="56"/>
      <c r="BL89" s="56"/>
      <c r="BM89" s="56"/>
      <c r="BN89" s="56"/>
      <c r="BO89" s="56"/>
      <c r="BP89" s="56"/>
      <c r="BQ89" s="56"/>
      <c r="BR89" s="56"/>
      <c r="BS89" s="57"/>
      <c r="BT89" s="61">
        <v>7.47</v>
      </c>
      <c r="BU89" s="62"/>
      <c r="BV89" s="62"/>
      <c r="BW89" s="62"/>
      <c r="BX89" s="62"/>
      <c r="BY89" s="62"/>
      <c r="BZ89" s="62"/>
      <c r="CA89" s="62"/>
      <c r="CB89" s="62"/>
      <c r="CC89" s="63"/>
      <c r="CD89" s="61" t="s">
        <v>38</v>
      </c>
      <c r="CE89" s="62"/>
      <c r="CF89" s="62"/>
      <c r="CG89" s="62"/>
      <c r="CH89" s="62"/>
      <c r="CI89" s="62"/>
      <c r="CJ89" s="62"/>
      <c r="CK89" s="62"/>
      <c r="CL89" s="62"/>
      <c r="CM89" s="63"/>
      <c r="CN89" s="58" t="s">
        <v>38</v>
      </c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60"/>
      <c r="DE89" s="6"/>
      <c r="DJ89" s="12"/>
      <c r="DK89" s="12"/>
      <c r="DL89" s="12">
        <f aca="true" t="shared" si="1" ref="DL89:DY89">BV72+BV77</f>
        <v>0</v>
      </c>
      <c r="DM89" s="12">
        <f t="shared" si="1"/>
        <v>0</v>
      </c>
      <c r="DN89" s="12">
        <f t="shared" si="1"/>
        <v>0</v>
      </c>
      <c r="DO89" s="12">
        <f t="shared" si="1"/>
        <v>0</v>
      </c>
      <c r="DP89" s="12">
        <f t="shared" si="1"/>
        <v>0</v>
      </c>
      <c r="DQ89" s="12">
        <f t="shared" si="1"/>
        <v>0</v>
      </c>
      <c r="DR89" s="12">
        <f t="shared" si="1"/>
        <v>0</v>
      </c>
      <c r="DS89" s="12">
        <f t="shared" si="1"/>
        <v>0</v>
      </c>
      <c r="DT89" s="12">
        <f t="shared" si="1"/>
        <v>25232.807</v>
      </c>
      <c r="DU89" s="12">
        <f t="shared" si="1"/>
        <v>0</v>
      </c>
      <c r="DV89" s="12">
        <f t="shared" si="1"/>
        <v>0</v>
      </c>
      <c r="DW89" s="12">
        <f t="shared" si="1"/>
        <v>0</v>
      </c>
      <c r="DX89" s="12">
        <f t="shared" si="1"/>
        <v>0</v>
      </c>
      <c r="DY89" s="12">
        <f t="shared" si="1"/>
        <v>0</v>
      </c>
    </row>
    <row r="91" spans="7:108" s="1" customFormat="1" ht="12.75">
      <c r="G91" s="1" t="s">
        <v>18</v>
      </c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</row>
    <row r="92" spans="1:108" s="1" customFormat="1" ht="68.25" customHeight="1">
      <c r="A92" s="104" t="s">
        <v>90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</row>
    <row r="93" spans="1:108" s="1" customFormat="1" ht="25.5" customHeight="1">
      <c r="A93" s="104" t="s">
        <v>91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</row>
    <row r="94" spans="1:108" s="1" customFormat="1" ht="25.5" customHeight="1">
      <c r="A94" s="104" t="s">
        <v>117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</row>
    <row r="95" spans="1:108" s="1" customFormat="1" ht="25.5" customHeight="1">
      <c r="A95" s="104" t="s">
        <v>92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</row>
    <row r="96" spans="1:108" s="1" customFormat="1" ht="25.5" customHeight="1">
      <c r="A96" s="104" t="s">
        <v>93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</row>
    <row r="97" ht="3" customHeight="1"/>
  </sheetData>
  <sheetProtection/>
  <mergeCells count="461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E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A86:I86"/>
    <mergeCell ref="K86:BG86"/>
    <mergeCell ref="BI86:BS86"/>
    <mergeCell ref="BT86:CC86"/>
    <mergeCell ref="CD86:CM86"/>
    <mergeCell ref="CN86:DD86"/>
    <mergeCell ref="A87:I87"/>
    <mergeCell ref="K87:BG87"/>
    <mergeCell ref="BI87:BS87"/>
    <mergeCell ref="BT87:CC87"/>
    <mergeCell ref="CD87:CM87"/>
    <mergeCell ref="CN87:DD87"/>
    <mergeCell ref="CN89:DD89"/>
    <mergeCell ref="A88:I88"/>
    <mergeCell ref="K88:BG88"/>
    <mergeCell ref="BI88:BS88"/>
    <mergeCell ref="BT88:CC88"/>
    <mergeCell ref="CD88:CM88"/>
    <mergeCell ref="CN88:DD88"/>
    <mergeCell ref="A92:DD92"/>
    <mergeCell ref="A93:DD93"/>
    <mergeCell ref="A94:DD94"/>
    <mergeCell ref="A95:DD95"/>
    <mergeCell ref="A96:DD96"/>
    <mergeCell ref="A89:I89"/>
    <mergeCell ref="K89:BG89"/>
    <mergeCell ref="BI89:BS89"/>
    <mergeCell ref="BT89:CC89"/>
    <mergeCell ref="CD89:CM8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Львова Наталья Александровна</cp:lastModifiedBy>
  <cp:lastPrinted>2020-03-24T10:32:30Z</cp:lastPrinted>
  <dcterms:created xsi:type="dcterms:W3CDTF">2010-05-19T10:50:44Z</dcterms:created>
  <dcterms:modified xsi:type="dcterms:W3CDTF">2022-03-21T07:28:08Z</dcterms:modified>
  <cp:category/>
  <cp:version/>
  <cp:contentType/>
  <cp:contentStatus/>
</cp:coreProperties>
</file>