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Лисовский, Гатилова)\2021\4 кв\"/>
    </mc:Choice>
  </mc:AlternateContent>
  <bookViews>
    <workbookView xWindow="0" yWindow="0" windowWidth="16380" windowHeight="8190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№2'!$A$1:$F$42</definedName>
  </definedNames>
  <calcPr calcId="152511" iterate="1"/>
</workbook>
</file>

<file path=xl/calcChain.xml><?xml version="1.0" encoding="utf-8"?>
<calcChain xmlns="http://schemas.openxmlformats.org/spreadsheetml/2006/main">
  <c r="E21" i="2" l="1"/>
  <c r="E20" i="2" l="1"/>
  <c r="E19" i="2"/>
  <c r="E18" i="2"/>
  <c r="E17" i="2"/>
  <c r="E15" i="2"/>
  <c r="E14" i="2"/>
  <c r="E12" i="2"/>
  <c r="E10" i="2"/>
  <c r="I14" i="1"/>
  <c r="H14" i="1"/>
  <c r="G14" i="1"/>
  <c r="F14" i="1"/>
  <c r="E14" i="1"/>
  <c r="E13" i="2" l="1"/>
  <c r="E16" i="2" l="1"/>
  <c r="E11" i="2"/>
  <c r="F11" i="1" l="1"/>
  <c r="G11" i="1"/>
  <c r="H11" i="1"/>
  <c r="I11" i="1"/>
  <c r="E11" i="1"/>
  <c r="H14" i="2" l="1"/>
  <c r="F18" i="1"/>
  <c r="F19" i="1" s="1"/>
  <c r="G18" i="1"/>
  <c r="G19" i="1" s="1"/>
  <c r="H18" i="1"/>
  <c r="H19" i="1" s="1"/>
  <c r="I18" i="1"/>
  <c r="I19" i="1" s="1"/>
  <c r="E18" i="1"/>
  <c r="E19" i="1" s="1"/>
  <c r="J14" i="1"/>
  <c r="A29" i="1"/>
  <c r="A3" i="1"/>
  <c r="A5" i="2"/>
  <c r="J18" i="1" l="1"/>
  <c r="J19" i="1" s="1"/>
  <c r="H16" i="2" l="1"/>
  <c r="H18" i="2" s="1"/>
</calcChain>
</file>

<file path=xl/sharedStrings.xml><?xml version="1.0" encoding="utf-8"?>
<sst xmlns="http://schemas.openxmlformats.org/spreadsheetml/2006/main" count="146" uniqueCount="79">
  <si>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</si>
  <si>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</si>
  <si>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</si>
  <si>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</si>
  <si>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</si>
  <si>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</si>
  <si>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</si>
  <si>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</si>
  <si>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</si>
  <si>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</si>
  <si>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</si>
  <si>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</si>
  <si>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</si>
  <si>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</si>
  <si>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</si>
  <si>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</si>
  <si>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</si>
  <si>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</si>
  <si>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</si>
  <si>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</si>
  <si>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</si>
  <si>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</si>
  <si>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</si>
  <si>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</si>
  <si>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</si>
  <si>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</si>
  <si>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</si>
  <si>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</si>
  <si>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</si>
  <si>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</si>
  <si>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</si>
  <si>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</si>
  <si>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</si>
  <si>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</si>
  <si>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</si>
  <si>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</si>
  <si>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</si>
  <si>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</si>
  <si>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</si>
  <si>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</si>
  <si>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</si>
  <si>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</si>
  <si>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</si>
  <si>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</si>
  <si>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</si>
  <si>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</si>
  <si>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</si>
  <si>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</si>
  <si>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</si>
  <si>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</si>
  <si>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</si>
  <si>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</si>
  <si>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</si>
  <si>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</si>
  <si>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</si>
  <si>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</si>
  <si>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</si>
  <si>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</si>
  <si>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</si>
  <si>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</si>
  <si>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</si>
  <si>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</si>
  <si>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</si>
  <si>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</si>
  <si>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</si>
  <si>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</si>
  <si>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</si>
  <si>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</si>
  <si>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</si>
  <si>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</si>
  <si>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</si>
  <si>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</si>
  <si>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</si>
  <si>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</si>
  <si>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t>Объём топлива, транспортированного автоперевозками (т)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</si>
  <si>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</si>
  <si>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</si>
  <si>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r>
      <t>* Данные заполняются по итогам 4 квартала 2021 года и должны быть подтверждены первичными документами за 2021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</si>
  <si>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Информация о фактически сложившихся ценах и объёмах потребления топлива по итогам 4 квартала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</si>
</sst>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31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" fontId="19" fillId="7" borderId="1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9" fillId="7" borderId="9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30" fillId="0" borderId="47" xfId="0" applyNumberFormat="1" applyFont="1" applyFill="1" applyBorder="1" applyAlignment="1" applyProtection="1">
      <alignment horizontal="center" vertical="center" wrapText="1"/>
    </xf>
    <xf numFmtId="49" fontId="23" fillId="0" borderId="39" xfId="25" applyNumberFormat="1" applyFont="1" applyFill="1" applyBorder="1" applyAlignment="1" applyProtection="1">
      <alignment horizontal="center" vertical="center" wrapText="1"/>
    </xf>
    <xf numFmtId="4" fontId="19" fillId="7" borderId="48" xfId="0" applyNumberFormat="1" applyFont="1" applyFill="1" applyBorder="1" applyAlignment="1">
      <alignment horizontal="center" vertical="center" wrapText="1"/>
    </xf>
    <xf numFmtId="0" fontId="30" fillId="6" borderId="15" xfId="0" applyNumberFormat="1" applyFont="1" applyFill="1" applyBorder="1" applyAlignment="1" applyProtection="1">
      <alignment horizontal="center" vertical="center" wrapText="1"/>
    </xf>
    <xf numFmtId="4" fontId="19" fillId="0" borderId="46" xfId="0" applyNumberFormat="1" applyFont="1" applyFill="1" applyBorder="1" applyAlignment="1">
      <alignment horizontal="center" vertical="center" wrapText="1"/>
    </xf>
    <xf numFmtId="4" fontId="19" fillId="7" borderId="49" xfId="0" applyNumberFormat="1" applyFont="1" applyFill="1" applyBorder="1" applyAlignment="1">
      <alignment horizontal="center" vertical="center" wrapText="1"/>
    </xf>
    <xf numFmtId="4" fontId="19" fillId="7" borderId="50" xfId="0" applyNumberFormat="1" applyFont="1" applyFill="1" applyBorder="1" applyAlignment="1">
      <alignment horizontal="center" vertical="center" wrapText="1"/>
    </xf>
    <xf numFmtId="4" fontId="19" fillId="7" borderId="51" xfId="0" applyNumberFormat="1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4" xfId="26" applyFont="1" applyBorder="1" applyAlignment="1" applyProtection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7" xfId="26" applyFont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12" xfId="26" applyFont="1" applyBorder="1" applyAlignment="1" applyProtection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</xf>
    <xf numFmtId="0" fontId="3" fillId="0" borderId="4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1" xfId="26" applyFont="1" applyBorder="1" applyAlignment="1" applyProtection="1">
      <alignment horizontal="center" vertical="center" wrapText="1"/>
    </xf>
    <xf numFmtId="0" fontId="4" fillId="0" borderId="42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1/&#1060;&#1086;&#1088;&#1084;&#1072;%20&#8470;%201%20&#1088;&#1072;&#1089;&#1093;&#1086;&#1076;&#1099;%20&#1087;&#1086;%20&#1075;&#1072;&#1079;-&#1085;&#1077;&#1092;&#1090;&#1100;%20&#1072;&#1085;&#1072;&#1083;&#1080;&#1079;_2021%20&#1075;%20&#1053;&#1054;&#1042;&#1040;&#1071;%20&#1053;&#1045;%20&#1041;&#1056;&#1040;&#1058;&#1068;!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Нефть списание"/>
      <sheetName val="Газ анализ"/>
      <sheetName val="нефть транспорт"/>
      <sheetName val="январь "/>
      <sheetName val="февраль"/>
      <sheetName val="март"/>
      <sheetName val="апрель"/>
      <sheetName val="май"/>
      <sheetName val="июнь"/>
      <sheetName val="6 месяцев"/>
      <sheetName val="июль"/>
      <sheetName val="август"/>
      <sheetName val="сентябрь"/>
      <sheetName val="октябрь"/>
      <sheetName val="ноябрь"/>
      <sheetName val="декабрь"/>
      <sheetName val="анализ нефти 16-20 покупка"/>
    </sheetNames>
    <sheetDataSet>
      <sheetData sheetId="0"/>
      <sheetData sheetId="1">
        <row r="24">
          <cell r="Z24">
            <v>110.55880000000001</v>
          </cell>
          <cell r="AB24">
            <v>3391775.45</v>
          </cell>
          <cell r="AC24">
            <v>29358.832112356155</v>
          </cell>
          <cell r="AD24">
            <v>30678.475616594969</v>
          </cell>
        </row>
      </sheetData>
      <sheetData sheetId="2">
        <row r="49">
          <cell r="AB49">
            <v>65</v>
          </cell>
        </row>
        <row r="51">
          <cell r="AB51">
            <v>413</v>
          </cell>
        </row>
        <row r="52">
          <cell r="AB52">
            <v>37</v>
          </cell>
        </row>
        <row r="53">
          <cell r="AB53">
            <v>140</v>
          </cell>
        </row>
        <row r="54">
          <cell r="AB54">
            <v>35</v>
          </cell>
        </row>
      </sheetData>
      <sheetData sheetId="3">
        <row r="43">
          <cell r="P43">
            <v>145898.20225643838</v>
          </cell>
          <cell r="Q43">
            <v>137.655</v>
          </cell>
          <cell r="R43">
            <v>1059.8830573276553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C1" zoomScale="85" zoomScaleNormal="85" workbookViewId="0">
      <selection activeCell="I15" sqref="I15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57" t="s">
        <v>0</v>
      </c>
    </row>
    <row r="3" spans="1:11" ht="37.9" customHeight="1">
      <c r="A3" s="77" t="str">
        <f>'Приложение №2'!A3:E3</f>
        <v>Информация о фактически сложившихся ценах и объёмах потребления топлива по итогам 4 квартала 2021 года</v>
      </c>
      <c r="B3" s="77"/>
      <c r="C3" s="77"/>
      <c r="D3" s="77"/>
      <c r="E3" s="77"/>
      <c r="F3" s="77"/>
      <c r="G3" s="77"/>
      <c r="H3" s="77"/>
      <c r="I3" s="77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57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78" t="s">
        <v>3</v>
      </c>
      <c r="B8" s="79"/>
      <c r="C8" s="79"/>
      <c r="D8" s="79"/>
      <c r="E8" s="82" t="s">
        <v>4</v>
      </c>
      <c r="F8" s="82" t="s">
        <v>5</v>
      </c>
      <c r="G8" s="82" t="s">
        <v>6</v>
      </c>
      <c r="H8" s="82" t="s">
        <v>7</v>
      </c>
      <c r="I8" s="84" t="s">
        <v>8</v>
      </c>
    </row>
    <row r="9" spans="1:11" ht="29.45" customHeight="1" thickBot="1">
      <c r="A9" s="80"/>
      <c r="B9" s="81"/>
      <c r="C9" s="81"/>
      <c r="D9" s="81"/>
      <c r="E9" s="83"/>
      <c r="F9" s="83"/>
      <c r="G9" s="83"/>
      <c r="H9" s="83"/>
      <c r="I9" s="85"/>
    </row>
    <row r="10" spans="1:11" ht="21.6" customHeight="1" thickBot="1">
      <c r="A10" s="90" t="s">
        <v>9</v>
      </c>
      <c r="B10" s="93" t="s">
        <v>10</v>
      </c>
      <c r="C10" s="37" t="s">
        <v>11</v>
      </c>
      <c r="D10" s="38" t="s">
        <v>12</v>
      </c>
      <c r="E10" s="45">
        <v>598.37</v>
      </c>
      <c r="F10" s="45">
        <v>589.39</v>
      </c>
      <c r="G10" s="45">
        <v>589.39</v>
      </c>
      <c r="H10" s="45">
        <v>589.39</v>
      </c>
      <c r="I10" s="76">
        <v>589.39</v>
      </c>
    </row>
    <row r="11" spans="1:11" ht="21.6" customHeight="1">
      <c r="A11" s="91"/>
      <c r="B11" s="94"/>
      <c r="C11" s="2" t="s">
        <v>13</v>
      </c>
      <c r="D11" s="3" t="s">
        <v>14</v>
      </c>
      <c r="E11" s="46">
        <f>E10*1.2</f>
        <v>718.04399999999998</v>
      </c>
      <c r="F11" s="46">
        <f t="shared" ref="F11:I11" si="0">F10*1.2</f>
        <v>707.26799999999992</v>
      </c>
      <c r="G11" s="46">
        <f t="shared" si="0"/>
        <v>707.26799999999992</v>
      </c>
      <c r="H11" s="46">
        <f t="shared" si="0"/>
        <v>707.26799999999992</v>
      </c>
      <c r="I11" s="47">
        <f t="shared" si="0"/>
        <v>707.26799999999992</v>
      </c>
    </row>
    <row r="12" spans="1:11" ht="21.6" customHeight="1">
      <c r="A12" s="91"/>
      <c r="B12" s="95" t="s">
        <v>15</v>
      </c>
      <c r="C12" s="2" t="s">
        <v>11</v>
      </c>
      <c r="D12" s="3" t="s">
        <v>16</v>
      </c>
      <c r="E12" s="48" t="s">
        <v>67</v>
      </c>
      <c r="F12" s="48" t="s">
        <v>67</v>
      </c>
      <c r="G12" s="48" t="s">
        <v>67</v>
      </c>
      <c r="H12" s="48" t="s">
        <v>67</v>
      </c>
      <c r="I12" s="49" t="s">
        <v>67</v>
      </c>
    </row>
    <row r="13" spans="1:11" ht="21.6" customHeight="1">
      <c r="A13" s="91"/>
      <c r="B13" s="95"/>
      <c r="C13" s="2" t="s">
        <v>13</v>
      </c>
      <c r="D13" s="3" t="s">
        <v>17</v>
      </c>
      <c r="E13" s="48" t="s">
        <v>67</v>
      </c>
      <c r="F13" s="48" t="s">
        <v>67</v>
      </c>
      <c r="G13" s="48" t="s">
        <v>67</v>
      </c>
      <c r="H13" s="48" t="s">
        <v>67</v>
      </c>
      <c r="I13" s="49" t="s">
        <v>67</v>
      </c>
    </row>
    <row r="14" spans="1:11" ht="29.45" customHeight="1" thickBot="1">
      <c r="A14" s="91"/>
      <c r="B14" s="98" t="s">
        <v>18</v>
      </c>
      <c r="C14" s="99"/>
      <c r="D14" s="39" t="s">
        <v>19</v>
      </c>
      <c r="E14" s="64">
        <f>'[2]Газ анализ'!$AB$49</f>
        <v>65</v>
      </c>
      <c r="F14" s="64">
        <f>'[2]Газ анализ'!$AB$51</f>
        <v>413</v>
      </c>
      <c r="G14" s="64">
        <f>'[2]Газ анализ'!$AB$52</f>
        <v>37</v>
      </c>
      <c r="H14" s="64">
        <f>'[2]Газ анализ'!$AB$54</f>
        <v>35</v>
      </c>
      <c r="I14" s="65">
        <f>'[2]Газ анализ'!$AB$53</f>
        <v>140</v>
      </c>
      <c r="J14" t="b">
        <f>[1]TDSheet!$N$304=SUM(E14:I14)</f>
        <v>0</v>
      </c>
      <c r="K14" s="7"/>
    </row>
    <row r="15" spans="1:11" ht="29.45" customHeight="1" thickBot="1">
      <c r="A15" s="91"/>
      <c r="B15" s="93" t="s">
        <v>20</v>
      </c>
      <c r="C15" s="37" t="s">
        <v>11</v>
      </c>
      <c r="D15" s="38" t="s">
        <v>21</v>
      </c>
      <c r="E15" s="52" t="s">
        <v>67</v>
      </c>
      <c r="F15" s="52" t="s">
        <v>67</v>
      </c>
      <c r="G15" s="52" t="s">
        <v>67</v>
      </c>
      <c r="H15" s="52" t="s">
        <v>67</v>
      </c>
      <c r="I15" s="53" t="s">
        <v>67</v>
      </c>
      <c r="K15" s="36"/>
    </row>
    <row r="16" spans="1:11" ht="29.45" customHeight="1">
      <c r="A16" s="91"/>
      <c r="B16" s="94"/>
      <c r="C16" s="2" t="s">
        <v>13</v>
      </c>
      <c r="D16" s="3" t="s">
        <v>22</v>
      </c>
      <c r="E16" s="48" t="s">
        <v>67</v>
      </c>
      <c r="F16" s="48" t="s">
        <v>67</v>
      </c>
      <c r="G16" s="48" t="s">
        <v>67</v>
      </c>
      <c r="H16" s="48" t="s">
        <v>67</v>
      </c>
      <c r="I16" s="49" t="s">
        <v>67</v>
      </c>
      <c r="K16" s="36"/>
    </row>
    <row r="17" spans="1:11" ht="41.45" customHeight="1" thickBot="1">
      <c r="A17" s="91"/>
      <c r="B17" s="98" t="s">
        <v>23</v>
      </c>
      <c r="C17" s="99"/>
      <c r="D17" s="39" t="s">
        <v>24</v>
      </c>
      <c r="E17" s="50" t="s">
        <v>67</v>
      </c>
      <c r="F17" s="50" t="s">
        <v>67</v>
      </c>
      <c r="G17" s="50" t="s">
        <v>67</v>
      </c>
      <c r="H17" s="50" t="s">
        <v>67</v>
      </c>
      <c r="I17" s="51" t="s">
        <v>67</v>
      </c>
      <c r="K17" s="36"/>
    </row>
    <row r="18" spans="1:11" ht="29.45" customHeight="1" thickBot="1">
      <c r="A18" s="91"/>
      <c r="B18" s="96" t="s">
        <v>25</v>
      </c>
      <c r="C18" s="37" t="s">
        <v>11</v>
      </c>
      <c r="D18" s="38" t="s">
        <v>26</v>
      </c>
      <c r="E18" s="54">
        <f>(E10*E14)/1000</f>
        <v>38.89405</v>
      </c>
      <c r="F18" s="54">
        <f>(F10*F14)/1000</f>
        <v>243.41807</v>
      </c>
      <c r="G18" s="54">
        <f>(G10*G14)/1000</f>
        <v>21.80743</v>
      </c>
      <c r="H18" s="54">
        <f>(H10*H14)/1000</f>
        <v>20.628649999999997</v>
      </c>
      <c r="I18" s="60">
        <f>(I10*I14)/1000</f>
        <v>82.514599999999987</v>
      </c>
      <c r="J18" s="12">
        <f>SUM(E18:I18)</f>
        <v>407.26279999999997</v>
      </c>
      <c r="K18" s="7"/>
    </row>
    <row r="19" spans="1:11" ht="29.45" customHeight="1" thickBot="1">
      <c r="A19" s="91"/>
      <c r="B19" s="97"/>
      <c r="C19" s="41" t="s">
        <v>13</v>
      </c>
      <c r="D19" s="39" t="s">
        <v>27</v>
      </c>
      <c r="E19" s="55">
        <f>E18*1.2</f>
        <v>46.67286</v>
      </c>
      <c r="F19" s="55">
        <f t="shared" ref="F19:I19" si="1">F18*1.2</f>
        <v>292.10168399999998</v>
      </c>
      <c r="G19" s="55">
        <f t="shared" si="1"/>
        <v>26.168915999999999</v>
      </c>
      <c r="H19" s="55">
        <f t="shared" si="1"/>
        <v>24.754379999999994</v>
      </c>
      <c r="I19" s="56">
        <f t="shared" si="1"/>
        <v>99.017519999999976</v>
      </c>
      <c r="J19" s="40">
        <f t="shared" ref="J19" si="2">J18*1.18</f>
        <v>480.57010399999996</v>
      </c>
      <c r="K19" s="36"/>
    </row>
    <row r="20" spans="1:11" ht="43.9" customHeight="1" thickBot="1">
      <c r="A20" s="92"/>
      <c r="B20" s="100" t="s">
        <v>28</v>
      </c>
      <c r="C20" s="101"/>
      <c r="D20" s="42" t="s">
        <v>29</v>
      </c>
      <c r="E20" s="61">
        <v>7900</v>
      </c>
      <c r="F20" s="61">
        <v>7900</v>
      </c>
      <c r="G20" s="61">
        <v>7900</v>
      </c>
      <c r="H20" s="61">
        <v>7900</v>
      </c>
      <c r="I20" s="62">
        <v>7900</v>
      </c>
    </row>
    <row r="21" spans="1:11" ht="29.45" customHeight="1" thickBot="1">
      <c r="A21" s="86" t="s">
        <v>30</v>
      </c>
      <c r="B21" s="87"/>
      <c r="C21" s="87"/>
      <c r="D21" s="42"/>
      <c r="E21" s="43"/>
      <c r="F21" s="43"/>
      <c r="G21" s="43"/>
      <c r="H21" s="43"/>
      <c r="I21" s="31"/>
    </row>
    <row r="22" spans="1:11" ht="7.9" customHeight="1"/>
    <row r="23" spans="1:11" ht="22.15" customHeight="1">
      <c r="A23" s="88" t="s">
        <v>77</v>
      </c>
      <c r="B23" s="88"/>
      <c r="C23" s="88"/>
      <c r="D23" s="88"/>
      <c r="E23" s="88"/>
      <c r="F23" s="88"/>
      <c r="G23" s="88"/>
      <c r="H23" s="88"/>
      <c r="I23" s="88"/>
    </row>
    <row r="24" spans="1:11" ht="44.45" customHeight="1">
      <c r="A24" s="88"/>
      <c r="B24" s="88"/>
      <c r="C24" s="88"/>
      <c r="D24" s="88"/>
      <c r="E24" s="88"/>
      <c r="F24" s="88"/>
      <c r="G24" s="88"/>
      <c r="H24" s="88"/>
      <c r="I24" s="88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89" t="str">
        <f>'Приложение №2'!A41:F41</f>
        <v>Исполнитель Начальник ПТУ Бортников И.А. /________________/ Тел. (38259) 6-60-05</v>
      </c>
      <c r="B29" s="89"/>
      <c r="C29" s="89"/>
      <c r="D29" s="89"/>
      <c r="E29" s="89"/>
      <c r="F29" s="89"/>
      <c r="G29" s="89"/>
      <c r="H29" s="89"/>
      <c r="I29" s="89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89"/>
      <c r="B31" s="89"/>
      <c r="C31" s="89"/>
      <c r="D31" s="89"/>
      <c r="E31" s="89"/>
      <c r="F31" s="89"/>
      <c r="G31" s="89"/>
      <c r="H31" s="89"/>
      <c r="I31" s="89"/>
    </row>
  </sheetData>
  <sheetProtection selectLockedCells="1" selectUnlockedCells="1"/>
  <mergeCells count="19"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  <mergeCell ref="A3:I3"/>
    <mergeCell ref="A8:D9"/>
    <mergeCell ref="E8:E9"/>
    <mergeCell ref="F8:F9"/>
    <mergeCell ref="G8:G9"/>
    <mergeCell ref="H8:H9"/>
    <mergeCell ref="I8:I9"/>
  </mergeCells>
  <pageMargins left="0.17" right="0.11805555555555555" top="0.34" bottom="0.74791666666666667" header="0.31" footer="0.51180555555555551"/>
  <pageSetup paperSize="9" scale="71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topLeftCell="A19" zoomScale="80" zoomScaleNormal="100" zoomScaleSheetLayoutView="80" workbookViewId="0">
      <selection activeCell="C23" sqref="C23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77" t="s">
        <v>78</v>
      </c>
      <c r="B3" s="77"/>
      <c r="C3" s="77"/>
      <c r="D3" s="77"/>
      <c r="E3" s="77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102" t="s">
        <v>3</v>
      </c>
      <c r="B8" s="103"/>
      <c r="C8" s="103"/>
      <c r="D8" s="103"/>
      <c r="E8" s="106" t="s">
        <v>34</v>
      </c>
    </row>
    <row r="9" spans="1:9" ht="19.899999999999999" customHeight="1" thickBot="1">
      <c r="A9" s="104"/>
      <c r="B9" s="105"/>
      <c r="C9" s="105"/>
      <c r="D9" s="105"/>
      <c r="E9" s="107"/>
    </row>
    <row r="10" spans="1:9" ht="30" customHeight="1">
      <c r="A10" s="108" t="s">
        <v>35</v>
      </c>
      <c r="B10" s="110" t="s">
        <v>36</v>
      </c>
      <c r="C10" s="25" t="s">
        <v>11</v>
      </c>
      <c r="D10" s="26" t="s">
        <v>12</v>
      </c>
      <c r="E10" s="63">
        <f>'[2]Нефть списание'!$AC$24</f>
        <v>29358.832112356155</v>
      </c>
    </row>
    <row r="11" spans="1:9" ht="30" customHeight="1">
      <c r="A11" s="109"/>
      <c r="B11" s="111"/>
      <c r="C11" s="23" t="s">
        <v>13</v>
      </c>
      <c r="D11" s="24" t="s">
        <v>14</v>
      </c>
      <c r="E11" s="72">
        <f>E10*1.2</f>
        <v>35230.598534827383</v>
      </c>
    </row>
    <row r="12" spans="1:9" ht="30" customHeight="1">
      <c r="A12" s="109"/>
      <c r="B12" s="111" t="s">
        <v>75</v>
      </c>
      <c r="C12" s="23" t="s">
        <v>11</v>
      </c>
      <c r="D12" s="24" t="s">
        <v>16</v>
      </c>
      <c r="E12" s="66">
        <f>'[2]Нефть списание'!$AD$24</f>
        <v>30678.475616594969</v>
      </c>
      <c r="F12" s="44"/>
    </row>
    <row r="13" spans="1:9" ht="30" customHeight="1">
      <c r="A13" s="109"/>
      <c r="B13" s="111"/>
      <c r="C13" s="23" t="s">
        <v>13</v>
      </c>
      <c r="D13" s="24" t="s">
        <v>17</v>
      </c>
      <c r="E13" s="59">
        <f>E12*1.2</f>
        <v>36814.170739913963</v>
      </c>
      <c r="F13" s="44"/>
      <c r="H13" s="13" t="s">
        <v>70</v>
      </c>
    </row>
    <row r="14" spans="1:9" ht="28.9" customHeight="1">
      <c r="A14" s="109"/>
      <c r="B14" s="111" t="s">
        <v>37</v>
      </c>
      <c r="C14" s="112"/>
      <c r="D14" s="24" t="s">
        <v>38</v>
      </c>
      <c r="E14" s="59">
        <f>'[2]Нефть списание'!$Z$24</f>
        <v>110.55880000000001</v>
      </c>
      <c r="F14" s="44"/>
      <c r="H14">
        <f>E14*E10/1000</f>
        <v>3245.8772477435618</v>
      </c>
    </row>
    <row r="15" spans="1:9" ht="26.25" customHeight="1">
      <c r="A15" s="109"/>
      <c r="B15" s="113" t="s">
        <v>39</v>
      </c>
      <c r="C15" s="23" t="s">
        <v>11</v>
      </c>
      <c r="D15" s="24" t="s">
        <v>40</v>
      </c>
      <c r="E15" s="59">
        <f>'[2]Нефть списание'!$AB$24/1000</f>
        <v>3391.7754500000001</v>
      </c>
      <c r="F15" s="44"/>
      <c r="H15" s="13" t="s">
        <v>71</v>
      </c>
    </row>
    <row r="16" spans="1:9" ht="29.25" customHeight="1" thickBot="1">
      <c r="A16" s="109"/>
      <c r="B16" s="114"/>
      <c r="C16" s="71" t="s">
        <v>13</v>
      </c>
      <c r="D16" s="28" t="s">
        <v>41</v>
      </c>
      <c r="E16" s="67">
        <f>E15*1.2</f>
        <v>4070.1305400000001</v>
      </c>
      <c r="F16" s="44"/>
      <c r="H16" s="12" t="e">
        <f>#REF!-H14</f>
        <v>#REF!</v>
      </c>
      <c r="I16" s="12"/>
    </row>
    <row r="17" spans="1:8" ht="25.9" customHeight="1" thickBot="1">
      <c r="A17" s="109"/>
      <c r="B17" s="115" t="s">
        <v>42</v>
      </c>
      <c r="C17" s="68" t="s">
        <v>11</v>
      </c>
      <c r="D17" s="69" t="s">
        <v>43</v>
      </c>
      <c r="E17" s="70">
        <f>'[2]нефть транспорт'!$R$43</f>
        <v>1059.8830573276553</v>
      </c>
      <c r="F17" s="44"/>
      <c r="H17" t="s">
        <v>72</v>
      </c>
    </row>
    <row r="18" spans="1:8" ht="25.9" customHeight="1">
      <c r="A18" s="109"/>
      <c r="B18" s="116"/>
      <c r="C18" s="14" t="s">
        <v>13</v>
      </c>
      <c r="D18" s="15" t="s">
        <v>44</v>
      </c>
      <c r="E18" s="73">
        <f>E17*1.2</f>
        <v>1271.8596687931863</v>
      </c>
      <c r="F18" s="44"/>
      <c r="H18" s="44" t="e">
        <f>H16*1000/E14</f>
        <v>#REF!</v>
      </c>
    </row>
    <row r="19" spans="1:8" ht="25.9" customHeight="1">
      <c r="A19" s="109"/>
      <c r="B19" s="115" t="s">
        <v>45</v>
      </c>
      <c r="C19" s="14" t="s">
        <v>11</v>
      </c>
      <c r="D19" s="15" t="s">
        <v>46</v>
      </c>
      <c r="E19" s="75">
        <f>'[2]нефть транспорт'!$P$43/1000</f>
        <v>145.89820225643837</v>
      </c>
      <c r="F19" s="44"/>
    </row>
    <row r="20" spans="1:8" ht="25.9" customHeight="1">
      <c r="A20" s="109"/>
      <c r="B20" s="115"/>
      <c r="C20" s="14" t="s">
        <v>13</v>
      </c>
      <c r="D20" s="15" t="s">
        <v>47</v>
      </c>
      <c r="E20" s="74">
        <f>E19*1.2</f>
        <v>175.07784270772603</v>
      </c>
      <c r="F20" s="44"/>
    </row>
    <row r="21" spans="1:8" ht="29.45" customHeight="1" thickBot="1">
      <c r="A21" s="109"/>
      <c r="B21" s="117" t="s">
        <v>74</v>
      </c>
      <c r="C21" s="118"/>
      <c r="D21" s="18" t="s">
        <v>48</v>
      </c>
      <c r="E21" s="59">
        <f>'[2]нефть транспорт'!$Q$43</f>
        <v>137.655</v>
      </c>
      <c r="F21" s="44"/>
    </row>
    <row r="22" spans="1:8" ht="25.9" customHeight="1" thickBot="1">
      <c r="A22" s="109"/>
      <c r="B22" s="119" t="s">
        <v>49</v>
      </c>
      <c r="C22" s="16" t="s">
        <v>11</v>
      </c>
      <c r="D22" s="17" t="s">
        <v>50</v>
      </c>
      <c r="E22" s="19" t="s">
        <v>67</v>
      </c>
    </row>
    <row r="23" spans="1:8" ht="25.9" customHeight="1">
      <c r="A23" s="109"/>
      <c r="B23" s="116"/>
      <c r="C23" s="8" t="s">
        <v>13</v>
      </c>
      <c r="D23" s="9" t="s">
        <v>51</v>
      </c>
      <c r="E23" s="20" t="s">
        <v>67</v>
      </c>
    </row>
    <row r="24" spans="1:8" ht="25.9" customHeight="1">
      <c r="A24" s="109"/>
      <c r="B24" s="120" t="s">
        <v>52</v>
      </c>
      <c r="C24" s="8" t="s">
        <v>11</v>
      </c>
      <c r="D24" s="9" t="s">
        <v>53</v>
      </c>
      <c r="E24" s="20" t="s">
        <v>67</v>
      </c>
    </row>
    <row r="25" spans="1:8" ht="25.9" customHeight="1">
      <c r="A25" s="109"/>
      <c r="B25" s="120"/>
      <c r="C25" s="8" t="s">
        <v>13</v>
      </c>
      <c r="D25" s="9" t="s">
        <v>54</v>
      </c>
      <c r="E25" s="20" t="s">
        <v>67</v>
      </c>
    </row>
    <row r="26" spans="1:8" ht="30.6" customHeight="1" thickBot="1">
      <c r="A26" s="109"/>
      <c r="B26" s="121" t="s">
        <v>55</v>
      </c>
      <c r="C26" s="122"/>
      <c r="D26" s="21" t="s">
        <v>56</v>
      </c>
      <c r="E26" s="22" t="s">
        <v>67</v>
      </c>
    </row>
    <row r="27" spans="1:8" ht="25.9" customHeight="1">
      <c r="A27" s="109"/>
      <c r="B27" s="123" t="s">
        <v>57</v>
      </c>
      <c r="C27" s="25" t="s">
        <v>11</v>
      </c>
      <c r="D27" s="26" t="s">
        <v>58</v>
      </c>
      <c r="E27" s="27" t="s">
        <v>67</v>
      </c>
    </row>
    <row r="28" spans="1:8" ht="30" customHeight="1">
      <c r="A28" s="109"/>
      <c r="B28" s="124"/>
      <c r="C28" s="23" t="s">
        <v>13</v>
      </c>
      <c r="D28" s="24" t="s">
        <v>59</v>
      </c>
      <c r="E28" s="20" t="s">
        <v>67</v>
      </c>
    </row>
    <row r="29" spans="1:8" ht="25.9" customHeight="1">
      <c r="A29" s="109"/>
      <c r="B29" s="124" t="s">
        <v>60</v>
      </c>
      <c r="C29" s="23" t="s">
        <v>11</v>
      </c>
      <c r="D29" s="24" t="s">
        <v>61</v>
      </c>
      <c r="E29" s="20" t="s">
        <v>67</v>
      </c>
    </row>
    <row r="30" spans="1:8" ht="25.9" customHeight="1">
      <c r="A30" s="109"/>
      <c r="B30" s="124"/>
      <c r="C30" s="23" t="s">
        <v>13</v>
      </c>
      <c r="D30" s="24" t="s">
        <v>62</v>
      </c>
      <c r="E30" s="20" t="s">
        <v>67</v>
      </c>
    </row>
    <row r="31" spans="1:8" ht="30.6" customHeight="1" thickBot="1">
      <c r="A31" s="109"/>
      <c r="B31" s="125" t="s">
        <v>63</v>
      </c>
      <c r="C31" s="126"/>
      <c r="D31" s="28" t="s">
        <v>64</v>
      </c>
      <c r="E31" s="29" t="s">
        <v>67</v>
      </c>
    </row>
    <row r="32" spans="1:8" ht="25.9" customHeight="1" thickBot="1">
      <c r="A32" s="109"/>
      <c r="B32" s="127" t="s">
        <v>65</v>
      </c>
      <c r="C32" s="128"/>
      <c r="D32" s="30" t="s">
        <v>29</v>
      </c>
      <c r="E32" s="58">
        <v>9500</v>
      </c>
    </row>
    <row r="33" spans="1:6" ht="25.9" customHeight="1" thickBot="1">
      <c r="A33" s="109"/>
      <c r="B33" s="129" t="s">
        <v>66</v>
      </c>
      <c r="C33" s="130"/>
      <c r="D33" s="35"/>
      <c r="E33" s="31"/>
    </row>
    <row r="34" spans="1:6" ht="12.6" customHeight="1">
      <c r="A34" s="10"/>
      <c r="B34" s="32"/>
      <c r="C34" s="33"/>
      <c r="D34" s="34"/>
    </row>
    <row r="35" spans="1:6" ht="32.450000000000003" customHeight="1">
      <c r="A35" s="88" t="s">
        <v>77</v>
      </c>
      <c r="B35" s="88"/>
      <c r="C35" s="88"/>
      <c r="D35" s="88"/>
      <c r="E35" s="88"/>
    </row>
    <row r="36" spans="1:6" ht="39.6" customHeight="1">
      <c r="A36" s="88"/>
      <c r="B36" s="88"/>
      <c r="C36" s="88"/>
      <c r="D36" s="88"/>
      <c r="E36" s="88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89" t="s">
        <v>76</v>
      </c>
      <c r="B41" s="89"/>
      <c r="C41" s="89"/>
      <c r="D41" s="89"/>
      <c r="E41" s="89"/>
      <c r="F41" s="89"/>
    </row>
    <row r="42" spans="1:6">
      <c r="A42" s="6"/>
      <c r="B42" s="6"/>
      <c r="C42" s="6"/>
      <c r="D42" s="7"/>
      <c r="E42" s="7"/>
      <c r="F42" s="7"/>
    </row>
    <row r="43" spans="1:6" ht="15.75">
      <c r="A43" s="89"/>
      <c r="B43" s="89"/>
      <c r="C43" s="89"/>
      <c r="D43" s="89"/>
      <c r="E43" s="89"/>
      <c r="F43" s="89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2019-06-17T02:19:10Z</cp:lastPrinted>
  <dcterms:created xsi:type="dcterms:W3CDTF">2013-08-14T05:09:02Z</dcterms:created>
  <dcterms:modified xsi:type="dcterms:W3CDTF">2022-01-20T02:21:59Z</dcterms:modified>
</cp:coreProperties>
</file>