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</externalReferences>
  <definedNames>
    <definedName name="god">#REF!</definedName>
    <definedName name="_xlnm.Print_Area" localSheetId="1">'Приложение №2'!$A$1:$F$43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Надыкто А.С.</author>
    <author>SheremetEA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20" authorId="1">
      <text>
        <r>
          <rPr>
            <b/>
            <sz val="8"/>
            <rFont val="Tahoma"/>
            <family val="2"/>
          </rPr>
          <t>SheremetEA:</t>
        </r>
        <r>
          <rPr>
            <sz val="8"/>
            <rFont val="Tahoma"/>
            <family val="2"/>
          </rPr>
          <t xml:space="preserve">
с паспортов по газу за 2 полугодие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0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Средняя цена 2014 года (
2 полугодие)</t>
        </r>
      </text>
    </comment>
    <comment ref="B15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sharedStrings.xml><?xml version="1.0" encoding="utf-8"?>
<sst xmlns="http://schemas.openxmlformats.org/spreadsheetml/2006/main" count="148" uniqueCount="80">
  <si>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</si>
  <si>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</si>
  <si>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</si>
  <si>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</si>
  <si>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</si>
  <si>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</si>
  <si>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</si>
  <si>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</si>
  <si>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</si>
  <si>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</si>
  <si>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</si>
  <si>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</si>
  <si>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</si>
  <si>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</si>
  <si>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</si>
  <si>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</si>
  <si>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</si>
  <si>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</si>
  <si>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</si>
  <si>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</si>
  <si>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</si>
  <si>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</si>
  <si>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</si>
  <si>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</si>
  <si>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</si>
  <si>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</si>
  <si>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</si>
  <si>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</si>
  <si>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</si>
  <si>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</si>
  <si>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</si>
  <si>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</si>
  <si>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</si>
  <si>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</si>
  <si>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</si>
  <si>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</si>
  <si>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</si>
  <si>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</si>
  <si>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</si>
  <si>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</si>
  <si>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</si>
  <si>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</si>
  <si>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</si>
  <si>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</si>
  <si>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</si>
  <si>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</si>
  <si>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</si>
  <si>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</si>
  <si>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</si>
  <si>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</si>
  <si>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</si>
  <si>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</si>
  <si>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</si>
  <si>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</si>
  <si>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</si>
  <si>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</si>
  <si>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</si>
  <si>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</si>
  <si>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</si>
  <si>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</si>
  <si>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</si>
  <si>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</si>
  <si>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</si>
  <si>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</si>
  <si>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</si>
  <si>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</si>
  <si>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</si>
  <si>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</si>
  <si>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</si>
  <si>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</si>
  <si>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</si>
  <si>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r>
      <t xml:space="preserve">Руководитель </t>
    </r>
    <r>
      <rPr>
        <u val="single"/>
        <sz val="12"/>
        <rFont val="Times New Roman Cyr"/>
        <family val="0"/>
      </rPr>
      <t xml:space="preserve">Управляющий директор Мажурин В.А. </t>
    </r>
    <r>
      <rPr>
        <sz val="12"/>
        <rFont val="Times New Roman Cyr"/>
        <family val="1"/>
      </rPr>
      <t>/_____________/</t>
    </r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</si>
  <si>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</si>
  <si>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</si>
  <si>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</si>
  <si>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</si>
  <si>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</si>
  <si>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>Исполнитель Н</t>
    </r>
    <r>
      <rPr>
        <u val="single"/>
        <sz val="12"/>
        <rFont val="Times New Roman Cyr"/>
        <family val="0"/>
      </rPr>
      <t>ачальник ПТУ Бортников И.А.</t>
    </r>
    <r>
      <rPr>
        <sz val="12"/>
        <rFont val="Times New Roman Cyr"/>
        <family val="1"/>
      </rPr>
      <t xml:space="preserve"> /________________/ Тел. (38259) 6-60-80</t>
    </r>
  </si>
  <si>
    <t>Информация о фактически сложившихся ценах и объёмах потребления топлива по итогам 1 квартала 2015 года</t>
  </si>
  <si>
    <r>
      <t>* Данные заполняются по итогам 1 квартала 2015 года и должны быть подтверждены первичными документами за 2015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</si>
</sst>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</numFmts>
  <fonts count="71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 style="medium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8" fontId="4" fillId="0" borderId="1">
      <alignment/>
      <protection locked="0"/>
    </xf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8" fontId="7" fillId="28" borderId="1">
      <alignment/>
      <protection/>
    </xf>
    <xf numFmtId="4" fontId="8" fillId="29" borderId="0" applyBorder="0">
      <alignment horizontal="right"/>
      <protection/>
    </xf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9" fillId="0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1" fillId="0" borderId="0">
      <alignment/>
      <protection/>
    </xf>
    <xf numFmtId="0" fontId="67" fillId="0" borderId="0" applyNumberFormat="0" applyFill="0" applyBorder="0" applyAlignment="0" applyProtection="0"/>
    <xf numFmtId="49" fontId="9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8" fillId="36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75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0" fontId="30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15" xfId="75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75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37" borderId="18" xfId="75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30" fillId="37" borderId="20" xfId="0" applyNumberFormat="1" applyFont="1" applyFill="1" applyBorder="1" applyAlignment="1" applyProtection="1">
      <alignment horizontal="center" vertical="center" wrapText="1"/>
      <protection/>
    </xf>
    <xf numFmtId="49" fontId="23" fillId="37" borderId="20" xfId="75" applyNumberFormat="1" applyFont="1" applyFill="1" applyBorder="1" applyAlignment="1" applyProtection="1">
      <alignment horizontal="center" vertical="center" wrapText="1"/>
      <protection/>
    </xf>
    <xf numFmtId="0" fontId="30" fillId="37" borderId="21" xfId="0" applyNumberFormat="1" applyFont="1" applyFill="1" applyBorder="1" applyAlignment="1" applyProtection="1">
      <alignment horizontal="center" vertical="center" wrapText="1"/>
      <protection/>
    </xf>
    <xf numFmtId="49" fontId="23" fillId="37" borderId="21" xfId="75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49" fontId="23" fillId="37" borderId="23" xfId="75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49" fontId="23" fillId="37" borderId="25" xfId="75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9" fillId="0" borderId="0" xfId="0" applyFont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9" fontId="23" fillId="37" borderId="14" xfId="75" applyNumberFormat="1" applyFont="1" applyFill="1" applyBorder="1" applyAlignment="1" applyProtection="1">
      <alignment horizontal="center" vertical="center" wrapText="1"/>
      <protection/>
    </xf>
    <xf numFmtId="172" fontId="0" fillId="0" borderId="28" xfId="0" applyNumberFormat="1" applyFill="1" applyBorder="1" applyAlignment="1">
      <alignment/>
    </xf>
    <xf numFmtId="0" fontId="8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27" xfId="75" applyNumberFormat="1" applyFont="1" applyFill="1" applyBorder="1" applyAlignment="1" applyProtection="1">
      <alignment horizontal="center" vertical="center" wrapText="1"/>
      <protection/>
    </xf>
    <xf numFmtId="49" fontId="23" fillId="37" borderId="29" xfId="75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2" fontId="0" fillId="0" borderId="0" xfId="0" applyNumberForma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4" fontId="19" fillId="38" borderId="22" xfId="0" applyNumberFormat="1" applyFont="1" applyFill="1" applyBorder="1" applyAlignment="1">
      <alignment horizontal="center" vertical="center" wrapText="1"/>
    </xf>
    <xf numFmtId="4" fontId="19" fillId="38" borderId="17" xfId="0" applyNumberFormat="1" applyFont="1" applyFill="1" applyBorder="1" applyAlignment="1">
      <alignment horizontal="center" vertical="center" wrapText="1"/>
    </xf>
    <xf numFmtId="4" fontId="19" fillId="38" borderId="24" xfId="0" applyNumberFormat="1" applyFont="1" applyFill="1" applyBorder="1" applyAlignment="1">
      <alignment horizontal="center" vertical="center" wrapText="1"/>
    </xf>
    <xf numFmtId="4" fontId="19" fillId="38" borderId="30" xfId="0" applyNumberFormat="1" applyFont="1" applyFill="1" applyBorder="1" applyAlignment="1">
      <alignment horizontal="center" vertical="center" wrapText="1"/>
    </xf>
    <xf numFmtId="4" fontId="19" fillId="38" borderId="3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76" applyFont="1" applyBorder="1" applyAlignment="1" applyProtection="1">
      <alignment horizontal="center" vertical="center" wrapText="1"/>
      <protection/>
    </xf>
    <xf numFmtId="0" fontId="0" fillId="0" borderId="37" xfId="76" applyFont="1" applyBorder="1" applyAlignment="1" applyProtection="1">
      <alignment horizontal="center" vertical="center" wrapText="1"/>
      <protection/>
    </xf>
    <xf numFmtId="0" fontId="0" fillId="0" borderId="38" xfId="76" applyFont="1" applyBorder="1" applyAlignment="1" applyProtection="1">
      <alignment horizontal="center" vertical="center" wrapText="1"/>
      <protection/>
    </xf>
    <xf numFmtId="0" fontId="0" fillId="0" borderId="39" xfId="76" applyFont="1" applyBorder="1" applyAlignment="1" applyProtection="1">
      <alignment horizontal="center" vertical="center" wrapText="1"/>
      <protection/>
    </xf>
    <xf numFmtId="0" fontId="0" fillId="0" borderId="33" xfId="76" applyFont="1" applyBorder="1" applyAlignment="1" applyProtection="1">
      <alignment horizontal="center" vertical="center" wrapText="1"/>
      <protection/>
    </xf>
    <xf numFmtId="0" fontId="0" fillId="0" borderId="40" xfId="76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76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4" fillId="0" borderId="38" xfId="76" applyFont="1" applyBorder="1" applyAlignment="1" applyProtection="1">
      <alignment horizontal="center" vertical="center" wrapText="1"/>
      <protection/>
    </xf>
    <xf numFmtId="0" fontId="4" fillId="0" borderId="39" xfId="76" applyFont="1" applyBorder="1" applyAlignment="1" applyProtection="1">
      <alignment horizontal="center" vertical="center" wrapText="1"/>
      <protection/>
    </xf>
    <xf numFmtId="0" fontId="4" fillId="0" borderId="43" xfId="76" applyFont="1" applyBorder="1" applyAlignment="1" applyProtection="1">
      <alignment horizontal="center" vertical="center" wrapText="1"/>
      <protection/>
    </xf>
    <xf numFmtId="0" fontId="4" fillId="0" borderId="46" xfId="76" applyFont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76" applyFont="1" applyBorder="1" applyAlignment="1" applyProtection="1">
      <alignment horizontal="center" vertical="center" wrapText="1"/>
      <protection/>
    </xf>
    <xf numFmtId="0" fontId="4" fillId="0" borderId="37" xfId="76" applyFont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76" applyFont="1" applyBorder="1" applyAlignment="1" applyProtection="1">
      <alignment horizontal="center" vertical="center" wrapText="1"/>
      <protection/>
    </xf>
    <xf numFmtId="0" fontId="4" fillId="0" borderId="50" xfId="76" applyFont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76" applyFont="1" applyBorder="1" applyAlignment="1" applyProtection="1">
      <alignment horizontal="center" vertical="center" wrapText="1"/>
      <protection/>
    </xf>
    <xf numFmtId="0" fontId="4" fillId="0" borderId="23" xfId="76" applyFont="1" applyBorder="1" applyAlignment="1" applyProtection="1">
      <alignment horizontal="center" vertical="center" wrapText="1"/>
      <protection/>
    </xf>
    <xf numFmtId="0" fontId="4" fillId="0" borderId="41" xfId="76" applyFont="1" applyBorder="1" applyAlignment="1" applyProtection="1">
      <alignment horizontal="center" vertical="center" wrapText="1"/>
      <protection/>
    </xf>
    <xf numFmtId="0" fontId="4" fillId="0" borderId="52" xfId="76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left"/>
    </xf>
    <xf numFmtId="0" fontId="4" fillId="0" borderId="27" xfId="0" applyFont="1" applyBorder="1" applyAlignment="1">
      <alignment horizontal="left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и наименования показателей" xfId="62"/>
    <cellStyle name="Мой заголовок" xfId="63"/>
    <cellStyle name="Мой заголовок лист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1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79;&#1072;&#1082;&#1088;&#1099;&#1090;&#1080;&#1077;%20&#1053;&#1072;&#1076;&#1099;&#1082;&#1090;&#1086;\2015\&#1060;&#1086;&#1088;&#1084;&#1072;%20&#8470;%201%20&#1088;&#1072;&#1089;&#1093;&#1086;&#1076;&#1099;%20&#1087;&#1086;%20&#1075;&#1072;&#1079;-&#1085;&#1077;&#1092;&#1090;&#1100;%20&#1072;&#1085;&#1072;&#1083;&#1080;&#1079;_2015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52">
          <cell r="N152">
            <v>116</v>
          </cell>
        </row>
        <row r="157">
          <cell r="N157">
            <v>517</v>
          </cell>
        </row>
        <row r="165">
          <cell r="N165">
            <v>65</v>
          </cell>
        </row>
        <row r="170">
          <cell r="N170">
            <v>46</v>
          </cell>
        </row>
        <row r="175">
          <cell r="N175">
            <v>173</v>
          </cell>
        </row>
        <row r="219">
          <cell r="N219">
            <v>135</v>
          </cell>
        </row>
        <row r="220">
          <cell r="N220">
            <v>917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</sheetNames>
    <sheetDataSet>
      <sheetData sheetId="0">
        <row r="16">
          <cell r="F16">
            <v>300989.3115</v>
          </cell>
          <cell r="I16">
            <v>636397.005</v>
          </cell>
          <cell r="L16">
            <v>199640.044</v>
          </cell>
        </row>
        <row r="48">
          <cell r="M48">
            <v>11870.49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0" zoomScaleNormal="90" zoomScalePageLayoutView="0" workbookViewId="0" topLeftCell="A10">
      <selection activeCell="L19" sqref="L19"/>
    </sheetView>
  </sheetViews>
  <sheetFormatPr defaultColWidth="8.796875" defaultRowHeight="14.25"/>
  <cols>
    <col min="1" max="1" width="17.5" style="0" customWidth="1"/>
    <col min="2" max="2" width="21.59765625" style="0" customWidth="1"/>
    <col min="5" max="9" width="15.19921875" style="0" customWidth="1"/>
    <col min="10" max="10" width="13" style="0" hidden="1" customWidth="1"/>
  </cols>
  <sheetData>
    <row r="1" ht="14.25">
      <c r="K1" t="s">
        <v>0</v>
      </c>
    </row>
    <row r="3" spans="1:9" ht="37.5" customHeight="1">
      <c r="A3" s="69" t="str">
        <f>'Приложение №2'!A3:E3</f>
        <v>Информация о фактически сложившихся ценах и объёмах потребления топлива по итогам 1 квартала 2015 года</v>
      </c>
      <c r="B3" s="69"/>
      <c r="C3" s="69"/>
      <c r="D3" s="69"/>
      <c r="E3" s="69"/>
      <c r="F3" s="69"/>
      <c r="G3" s="69"/>
      <c r="H3" s="69"/>
      <c r="I3" s="69"/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>
      <c r="A5" t="s">
        <v>72</v>
      </c>
      <c r="K5" t="s">
        <v>1</v>
      </c>
    </row>
    <row r="6" ht="21" customHeight="1">
      <c r="A6" t="s">
        <v>2</v>
      </c>
    </row>
    <row r="7" ht="15" thickBot="1"/>
    <row r="8" spans="1:9" ht="60" customHeight="1">
      <c r="A8" s="70" t="s">
        <v>3</v>
      </c>
      <c r="B8" s="71"/>
      <c r="C8" s="71"/>
      <c r="D8" s="71"/>
      <c r="E8" s="74" t="s">
        <v>4</v>
      </c>
      <c r="F8" s="74" t="s">
        <v>5</v>
      </c>
      <c r="G8" s="74" t="s">
        <v>6</v>
      </c>
      <c r="H8" s="74" t="s">
        <v>7</v>
      </c>
      <c r="I8" s="84" t="s">
        <v>8</v>
      </c>
    </row>
    <row r="9" spans="1:9" ht="29.25" customHeight="1" thickBot="1">
      <c r="A9" s="72"/>
      <c r="B9" s="73"/>
      <c r="C9" s="73"/>
      <c r="D9" s="73"/>
      <c r="E9" s="75"/>
      <c r="F9" s="75"/>
      <c r="G9" s="75"/>
      <c r="H9" s="75"/>
      <c r="I9" s="85"/>
    </row>
    <row r="10" spans="1:9" ht="21" customHeight="1" thickBot="1">
      <c r="A10" s="90" t="s">
        <v>9</v>
      </c>
      <c r="B10" s="80" t="s">
        <v>10</v>
      </c>
      <c r="C10" s="40" t="s">
        <v>11</v>
      </c>
      <c r="D10" s="41" t="s">
        <v>12</v>
      </c>
      <c r="E10" s="49">
        <v>535</v>
      </c>
      <c r="F10" s="49">
        <v>535</v>
      </c>
      <c r="G10" s="49">
        <v>535</v>
      </c>
      <c r="H10" s="49">
        <v>535</v>
      </c>
      <c r="I10" s="50">
        <v>535</v>
      </c>
    </row>
    <row r="11" spans="1:9" ht="21" customHeight="1">
      <c r="A11" s="91"/>
      <c r="B11" s="81"/>
      <c r="C11" s="2" t="s">
        <v>13</v>
      </c>
      <c r="D11" s="3" t="s">
        <v>14</v>
      </c>
      <c r="E11" s="51">
        <v>631.3</v>
      </c>
      <c r="F11" s="51">
        <v>631.3</v>
      </c>
      <c r="G11" s="51">
        <v>631.3</v>
      </c>
      <c r="H11" s="51">
        <v>631.3</v>
      </c>
      <c r="I11" s="52">
        <v>631.3</v>
      </c>
    </row>
    <row r="12" spans="1:9" ht="21" customHeight="1">
      <c r="A12" s="91"/>
      <c r="B12" s="93" t="s">
        <v>15</v>
      </c>
      <c r="C12" s="2" t="s">
        <v>11</v>
      </c>
      <c r="D12" s="3" t="s">
        <v>16</v>
      </c>
      <c r="E12" s="53" t="s">
        <v>70</v>
      </c>
      <c r="F12" s="53" t="s">
        <v>70</v>
      </c>
      <c r="G12" s="53" t="s">
        <v>70</v>
      </c>
      <c r="H12" s="53" t="s">
        <v>70</v>
      </c>
      <c r="I12" s="54" t="s">
        <v>70</v>
      </c>
    </row>
    <row r="13" spans="1:9" ht="21" customHeight="1">
      <c r="A13" s="91"/>
      <c r="B13" s="93"/>
      <c r="C13" s="2" t="s">
        <v>13</v>
      </c>
      <c r="D13" s="3" t="s">
        <v>17</v>
      </c>
      <c r="E13" s="53" t="s">
        <v>70</v>
      </c>
      <c r="F13" s="53" t="s">
        <v>70</v>
      </c>
      <c r="G13" s="53" t="s">
        <v>70</v>
      </c>
      <c r="H13" s="53" t="s">
        <v>70</v>
      </c>
      <c r="I13" s="54" t="s">
        <v>70</v>
      </c>
    </row>
    <row r="14" spans="1:11" ht="29.25" customHeight="1" thickBot="1">
      <c r="A14" s="91"/>
      <c r="B14" s="78" t="s">
        <v>18</v>
      </c>
      <c r="C14" s="79"/>
      <c r="D14" s="42" t="s">
        <v>19</v>
      </c>
      <c r="E14" s="55">
        <f>'[1]TDSheet'!$N$152</f>
        <v>116</v>
      </c>
      <c r="F14" s="55">
        <f>'[1]TDSheet'!$N$157</f>
        <v>517</v>
      </c>
      <c r="G14" s="55">
        <f>'[1]TDSheet'!$N$170</f>
        <v>46</v>
      </c>
      <c r="H14" s="55">
        <f>'[1]TDSheet'!$N$165</f>
        <v>65</v>
      </c>
      <c r="I14" s="56">
        <f>'[1]TDSheet'!$N$175</f>
        <v>173</v>
      </c>
      <c r="J14" t="b">
        <f>'[1]TDSheet'!$N$220=SUM(E14:I14)</f>
        <v>1</v>
      </c>
      <c r="K14" s="39">
        <f>E14+F14+G14+H14+I14</f>
        <v>917</v>
      </c>
    </row>
    <row r="15" spans="1:11" ht="29.25" customHeight="1" thickBot="1">
      <c r="A15" s="91"/>
      <c r="B15" s="80" t="s">
        <v>20</v>
      </c>
      <c r="C15" s="40" t="s">
        <v>11</v>
      </c>
      <c r="D15" s="41" t="s">
        <v>21</v>
      </c>
      <c r="E15" s="57" t="s">
        <v>70</v>
      </c>
      <c r="F15" s="57" t="s">
        <v>70</v>
      </c>
      <c r="G15" s="57" t="s">
        <v>70</v>
      </c>
      <c r="H15" s="57" t="s">
        <v>70</v>
      </c>
      <c r="I15" s="58" t="s">
        <v>70</v>
      </c>
      <c r="K15" s="39"/>
    </row>
    <row r="16" spans="1:11" ht="29.25" customHeight="1">
      <c r="A16" s="91"/>
      <c r="B16" s="81"/>
      <c r="C16" s="2" t="s">
        <v>13</v>
      </c>
      <c r="D16" s="3" t="s">
        <v>22</v>
      </c>
      <c r="E16" s="53" t="s">
        <v>70</v>
      </c>
      <c r="F16" s="53" t="s">
        <v>70</v>
      </c>
      <c r="G16" s="53" t="s">
        <v>70</v>
      </c>
      <c r="H16" s="53" t="s">
        <v>70</v>
      </c>
      <c r="I16" s="54" t="s">
        <v>70</v>
      </c>
      <c r="K16" s="39"/>
    </row>
    <row r="17" spans="1:11" ht="41.25" customHeight="1" thickBot="1">
      <c r="A17" s="91"/>
      <c r="B17" s="78" t="s">
        <v>23</v>
      </c>
      <c r="C17" s="79"/>
      <c r="D17" s="42" t="s">
        <v>24</v>
      </c>
      <c r="E17" s="55" t="s">
        <v>70</v>
      </c>
      <c r="F17" s="55" t="s">
        <v>70</v>
      </c>
      <c r="G17" s="55" t="s">
        <v>70</v>
      </c>
      <c r="H17" s="55" t="s">
        <v>70</v>
      </c>
      <c r="I17" s="56" t="s">
        <v>70</v>
      </c>
      <c r="K17" s="39"/>
    </row>
    <row r="18" spans="1:11" ht="29.25" customHeight="1" thickBot="1">
      <c r="A18" s="91"/>
      <c r="B18" s="76" t="s">
        <v>25</v>
      </c>
      <c r="C18" s="40" t="s">
        <v>11</v>
      </c>
      <c r="D18" s="41" t="s">
        <v>26</v>
      </c>
      <c r="E18" s="59">
        <f>E10*E14</f>
        <v>62060</v>
      </c>
      <c r="F18" s="59">
        <f>F10*F14</f>
        <v>276595</v>
      </c>
      <c r="G18" s="59">
        <f>G10*G14</f>
        <v>24610</v>
      </c>
      <c r="H18" s="59">
        <f>H10*H14</f>
        <v>34775</v>
      </c>
      <c r="I18" s="60">
        <f>I10*I14</f>
        <v>92555</v>
      </c>
      <c r="J18" s="12">
        <f>SUM(E18:I18)</f>
        <v>490595</v>
      </c>
      <c r="K18" s="39">
        <f>E18+F18+G18+H18+I18</f>
        <v>490595</v>
      </c>
    </row>
    <row r="19" spans="1:11" ht="29.25" customHeight="1" thickBot="1">
      <c r="A19" s="91"/>
      <c r="B19" s="77"/>
      <c r="C19" s="44" t="s">
        <v>13</v>
      </c>
      <c r="D19" s="42" t="s">
        <v>27</v>
      </c>
      <c r="E19" s="61">
        <f aca="true" t="shared" si="0" ref="E19:J19">E18*1.18</f>
        <v>73230.8</v>
      </c>
      <c r="F19" s="61">
        <f t="shared" si="0"/>
        <v>326382.1</v>
      </c>
      <c r="G19" s="61">
        <f t="shared" si="0"/>
        <v>29039.8</v>
      </c>
      <c r="H19" s="61">
        <f t="shared" si="0"/>
        <v>41034.5</v>
      </c>
      <c r="I19" s="62">
        <f t="shared" si="0"/>
        <v>109214.9</v>
      </c>
      <c r="J19" s="43">
        <f t="shared" si="0"/>
        <v>578902.1</v>
      </c>
      <c r="K19" s="39">
        <f>E19+F19+G19+H19+I19</f>
        <v>578902.1</v>
      </c>
    </row>
    <row r="20" spans="1:9" ht="43.5" customHeight="1" thickBot="1">
      <c r="A20" s="92"/>
      <c r="B20" s="82" t="s">
        <v>28</v>
      </c>
      <c r="C20" s="83"/>
      <c r="D20" s="46" t="s">
        <v>29</v>
      </c>
      <c r="E20" s="63">
        <v>7900</v>
      </c>
      <c r="F20" s="63">
        <v>7900</v>
      </c>
      <c r="G20" s="63">
        <v>7900</v>
      </c>
      <c r="H20" s="63">
        <v>7900</v>
      </c>
      <c r="I20" s="63">
        <v>7900</v>
      </c>
    </row>
    <row r="21" spans="1:9" ht="29.25" customHeight="1" thickBot="1">
      <c r="A21" s="86" t="s">
        <v>30</v>
      </c>
      <c r="B21" s="87"/>
      <c r="C21" s="87"/>
      <c r="D21" s="45"/>
      <c r="E21" s="47"/>
      <c r="F21" s="47"/>
      <c r="G21" s="47"/>
      <c r="H21" s="47"/>
      <c r="I21" s="34"/>
    </row>
    <row r="22" ht="7.5" customHeight="1"/>
    <row r="23" spans="1:9" ht="21.75" customHeight="1">
      <c r="A23" s="88" t="s">
        <v>79</v>
      </c>
      <c r="B23" s="88"/>
      <c r="C23" s="88"/>
      <c r="D23" s="88"/>
      <c r="E23" s="88"/>
      <c r="F23" s="88"/>
      <c r="G23" s="88"/>
      <c r="H23" s="88"/>
      <c r="I23" s="88"/>
    </row>
    <row r="24" spans="1:9" ht="44.25" customHeight="1">
      <c r="A24" s="88"/>
      <c r="B24" s="88"/>
      <c r="C24" s="88"/>
      <c r="D24" s="88"/>
      <c r="E24" s="88"/>
      <c r="F24" s="88"/>
      <c r="G24" s="88"/>
      <c r="H24" s="88"/>
      <c r="I24" s="88"/>
    </row>
    <row r="25" ht="18.75" customHeight="1">
      <c r="A25" s="4" t="s">
        <v>31</v>
      </c>
    </row>
    <row r="27" spans="1:9" ht="15.75">
      <c r="A27" s="5" t="s">
        <v>71</v>
      </c>
      <c r="B27" s="6"/>
      <c r="C27" s="6"/>
      <c r="D27" s="7"/>
      <c r="E27" s="7"/>
      <c r="F27" s="7"/>
      <c r="G27" s="7"/>
      <c r="H27" s="7"/>
      <c r="I27" s="7"/>
    </row>
    <row r="28" spans="1:9" ht="14.25">
      <c r="A28" s="6"/>
      <c r="B28" s="6"/>
      <c r="C28" s="6" t="s">
        <v>32</v>
      </c>
      <c r="D28" s="7"/>
      <c r="E28" s="7"/>
      <c r="F28" s="7"/>
      <c r="G28" s="7"/>
      <c r="H28" s="7"/>
      <c r="I28" s="7"/>
    </row>
    <row r="29" spans="1:9" ht="15.75">
      <c r="A29" s="89" t="str">
        <f>'Приложение №2'!A41:F41</f>
        <v>Исполнитель Начальник ПТУ Бортников И.А. /________________/ Тел. (38259) 6-60-80</v>
      </c>
      <c r="B29" s="89"/>
      <c r="C29" s="89"/>
      <c r="D29" s="89"/>
      <c r="E29" s="89"/>
      <c r="F29" s="89"/>
      <c r="G29" s="89"/>
      <c r="H29" s="89"/>
      <c r="I29" s="89"/>
    </row>
    <row r="30" spans="1:9" ht="14.25">
      <c r="A30" s="6"/>
      <c r="B30" s="6"/>
      <c r="C30" s="6"/>
      <c r="D30" s="7"/>
      <c r="E30" s="7"/>
      <c r="F30" s="7"/>
      <c r="G30" s="7"/>
      <c r="H30" s="7"/>
      <c r="I30" s="7"/>
    </row>
    <row r="31" spans="1:9" ht="15.75">
      <c r="A31" s="89"/>
      <c r="B31" s="89"/>
      <c r="C31" s="89"/>
      <c r="D31" s="89"/>
      <c r="E31" s="89"/>
      <c r="F31" s="89"/>
      <c r="G31" s="89"/>
      <c r="H31" s="89"/>
      <c r="I31" s="89"/>
    </row>
  </sheetData>
  <sheetProtection selectLockedCells="1" selectUnlockedCells="1"/>
  <mergeCells count="19">
    <mergeCell ref="B20:C20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A3:I3"/>
    <mergeCell ref="A8:D9"/>
    <mergeCell ref="E8:E9"/>
    <mergeCell ref="F8:F9"/>
    <mergeCell ref="G8:G9"/>
    <mergeCell ref="B18:B19"/>
    <mergeCell ref="B14:C14"/>
    <mergeCell ref="B15:B16"/>
    <mergeCell ref="B17:C17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80" zoomScaleSheetLayoutView="80" zoomScalePageLayoutView="0" workbookViewId="0" topLeftCell="A1">
      <selection activeCell="C38" sqref="C38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19921875" style="0" customWidth="1"/>
    <col min="6" max="6" width="18.3984375" style="0" customWidth="1"/>
    <col min="7" max="7" width="11.19921875" style="0" customWidth="1"/>
    <col min="8" max="8" width="21.69921875" style="0" hidden="1" customWidth="1"/>
    <col min="9" max="9" width="9.69921875" style="0" customWidth="1"/>
  </cols>
  <sheetData>
    <row r="1" ht="14.25">
      <c r="E1" t="s">
        <v>33</v>
      </c>
    </row>
    <row r="3" spans="1:5" ht="32.25" customHeight="1">
      <c r="A3" s="69" t="s">
        <v>78</v>
      </c>
      <c r="B3" s="69"/>
      <c r="C3" s="69"/>
      <c r="D3" s="69"/>
      <c r="E3" s="69"/>
    </row>
    <row r="4" spans="1:5" ht="20.25" customHeight="1">
      <c r="A4" s="1"/>
      <c r="B4" s="1"/>
      <c r="C4" s="1"/>
      <c r="D4" s="1"/>
      <c r="E4" s="1"/>
    </row>
    <row r="5" spans="1:3" ht="18.75" customHeight="1">
      <c r="A5" t="str">
        <f>'Приложение №1'!A5</f>
        <v>Район Нижневартовский район, ХМАО</v>
      </c>
      <c r="C5" t="s">
        <v>73</v>
      </c>
    </row>
    <row r="6" ht="18.75" customHeight="1">
      <c r="A6" t="s">
        <v>34</v>
      </c>
    </row>
    <row r="7" ht="15.75" customHeight="1" thickBot="1"/>
    <row r="8" spans="1:5" ht="33" customHeight="1">
      <c r="A8" s="94" t="s">
        <v>3</v>
      </c>
      <c r="B8" s="95"/>
      <c r="C8" s="95"/>
      <c r="D8" s="95"/>
      <c r="E8" s="98" t="s">
        <v>35</v>
      </c>
    </row>
    <row r="9" spans="1:5" ht="19.5" customHeight="1" thickBot="1">
      <c r="A9" s="96"/>
      <c r="B9" s="97"/>
      <c r="C9" s="97"/>
      <c r="D9" s="97"/>
      <c r="E9" s="99"/>
    </row>
    <row r="10" spans="1:5" ht="30" customHeight="1" thickBot="1">
      <c r="A10" s="90" t="s">
        <v>36</v>
      </c>
      <c r="B10" s="100" t="s">
        <v>37</v>
      </c>
      <c r="C10" s="16" t="s">
        <v>11</v>
      </c>
      <c r="D10" s="17" t="s">
        <v>12</v>
      </c>
      <c r="E10" s="64">
        <f>'[2]Нефть'!$M$48</f>
        <v>11870.49</v>
      </c>
    </row>
    <row r="11" spans="1:5" ht="30" customHeight="1">
      <c r="A11" s="91"/>
      <c r="B11" s="101"/>
      <c r="C11" s="8" t="s">
        <v>13</v>
      </c>
      <c r="D11" s="9" t="s">
        <v>14</v>
      </c>
      <c r="E11" s="65">
        <f>E10*1.18</f>
        <v>14007.178199999998</v>
      </c>
    </row>
    <row r="12" spans="1:6" ht="30" customHeight="1">
      <c r="A12" s="91"/>
      <c r="B12" s="102" t="s">
        <v>38</v>
      </c>
      <c r="C12" s="8" t="s">
        <v>11</v>
      </c>
      <c r="D12" s="9" t="s">
        <v>16</v>
      </c>
      <c r="E12" s="65">
        <f>E10+E17</f>
        <v>12360.378919048713</v>
      </c>
      <c r="F12" s="48"/>
    </row>
    <row r="13" spans="1:8" ht="30" customHeight="1">
      <c r="A13" s="91"/>
      <c r="B13" s="102"/>
      <c r="C13" s="8" t="s">
        <v>13</v>
      </c>
      <c r="D13" s="9" t="s">
        <v>17</v>
      </c>
      <c r="E13" s="65">
        <f>E12*1.18</f>
        <v>14585.24712447748</v>
      </c>
      <c r="F13" s="48"/>
      <c r="H13" s="13" t="s">
        <v>74</v>
      </c>
    </row>
    <row r="14" spans="1:8" ht="28.5" customHeight="1">
      <c r="A14" s="91"/>
      <c r="B14" s="102" t="s">
        <v>39</v>
      </c>
      <c r="C14" s="103"/>
      <c r="D14" s="9" t="s">
        <v>40</v>
      </c>
      <c r="E14" s="65">
        <f>'[1]TDSheet'!$N$219</f>
        <v>135</v>
      </c>
      <c r="F14" s="48"/>
      <c r="H14">
        <f>E14*E10/1000</f>
        <v>1602.51615</v>
      </c>
    </row>
    <row r="15" spans="1:8" ht="26.25" customHeight="1" thickBot="1">
      <c r="A15" s="91"/>
      <c r="B15" s="104" t="s">
        <v>41</v>
      </c>
      <c r="C15" s="8" t="s">
        <v>11</v>
      </c>
      <c r="D15" s="9" t="s">
        <v>42</v>
      </c>
      <c r="E15" s="65">
        <f>(('[2]Нефть'!$F$16+'[2]Нефть'!$I$16+'[2]Нефть'!$L$16)/1000)+E19</f>
        <v>1183.9508605</v>
      </c>
      <c r="F15" s="48"/>
      <c r="H15" s="13" t="s">
        <v>75</v>
      </c>
    </row>
    <row r="16" spans="1:9" ht="29.25" customHeight="1" thickBot="1">
      <c r="A16" s="91"/>
      <c r="B16" s="105"/>
      <c r="C16" s="18" t="s">
        <v>13</v>
      </c>
      <c r="D16" s="19" t="s">
        <v>43</v>
      </c>
      <c r="E16" s="66">
        <f>E15*1.18</f>
        <v>1397.06201539</v>
      </c>
      <c r="F16" s="48"/>
      <c r="H16" s="12">
        <f>E15-H14</f>
        <v>-418.56528949999984</v>
      </c>
      <c r="I16" s="12"/>
    </row>
    <row r="17" spans="1:8" ht="25.5" customHeight="1" thickBot="1">
      <c r="A17" s="91"/>
      <c r="B17" s="106" t="s">
        <v>44</v>
      </c>
      <c r="C17" s="20" t="s">
        <v>11</v>
      </c>
      <c r="D17" s="21" t="s">
        <v>45</v>
      </c>
      <c r="E17" s="67">
        <f>(E19/E21)*1000</f>
        <v>489.8889190487128</v>
      </c>
      <c r="F17" s="48"/>
      <c r="H17" t="s">
        <v>76</v>
      </c>
    </row>
    <row r="18" spans="1:8" ht="25.5" customHeight="1">
      <c r="A18" s="91"/>
      <c r="B18" s="107"/>
      <c r="C18" s="14" t="s">
        <v>13</v>
      </c>
      <c r="D18" s="15" t="s">
        <v>46</v>
      </c>
      <c r="E18" s="68">
        <f>E17*1.18</f>
        <v>578.0689244774811</v>
      </c>
      <c r="F18" s="48"/>
      <c r="H18" s="48">
        <f>H16*1000/E14</f>
        <v>-3100.4836259259246</v>
      </c>
    </row>
    <row r="19" spans="1:6" ht="25.5" customHeight="1">
      <c r="A19" s="91"/>
      <c r="B19" s="108" t="s">
        <v>47</v>
      </c>
      <c r="C19" s="14" t="s">
        <v>11</v>
      </c>
      <c r="D19" s="15" t="s">
        <v>48</v>
      </c>
      <c r="E19" s="65">
        <f>46924.5/1000</f>
        <v>46.9245</v>
      </c>
      <c r="F19" s="48"/>
    </row>
    <row r="20" spans="1:6" ht="25.5" customHeight="1">
      <c r="A20" s="91"/>
      <c r="B20" s="108"/>
      <c r="C20" s="14" t="s">
        <v>13</v>
      </c>
      <c r="D20" s="15" t="s">
        <v>49</v>
      </c>
      <c r="E20" s="65">
        <f>E19*1.18</f>
        <v>55.37091</v>
      </c>
      <c r="F20" s="48"/>
    </row>
    <row r="21" spans="1:6" ht="29.25" customHeight="1" thickBot="1">
      <c r="A21" s="91"/>
      <c r="B21" s="109" t="s">
        <v>50</v>
      </c>
      <c r="C21" s="110"/>
      <c r="D21" s="19" t="s">
        <v>51</v>
      </c>
      <c r="E21" s="66">
        <v>95.786</v>
      </c>
      <c r="F21" s="48"/>
    </row>
    <row r="22" spans="1:5" ht="25.5" customHeight="1" thickBot="1">
      <c r="A22" s="91"/>
      <c r="B22" s="106" t="s">
        <v>52</v>
      </c>
      <c r="C22" s="16" t="s">
        <v>11</v>
      </c>
      <c r="D22" s="17" t="s">
        <v>53</v>
      </c>
      <c r="E22" s="22" t="s">
        <v>70</v>
      </c>
    </row>
    <row r="23" spans="1:5" ht="25.5" customHeight="1">
      <c r="A23" s="91"/>
      <c r="B23" s="107"/>
      <c r="C23" s="8" t="s">
        <v>13</v>
      </c>
      <c r="D23" s="9" t="s">
        <v>54</v>
      </c>
      <c r="E23" s="23" t="s">
        <v>70</v>
      </c>
    </row>
    <row r="24" spans="1:5" ht="25.5" customHeight="1">
      <c r="A24" s="91"/>
      <c r="B24" s="111" t="s">
        <v>55</v>
      </c>
      <c r="C24" s="8" t="s">
        <v>11</v>
      </c>
      <c r="D24" s="9" t="s">
        <v>56</v>
      </c>
      <c r="E24" s="23" t="s">
        <v>70</v>
      </c>
    </row>
    <row r="25" spans="1:5" ht="25.5" customHeight="1">
      <c r="A25" s="91"/>
      <c r="B25" s="111"/>
      <c r="C25" s="8" t="s">
        <v>13</v>
      </c>
      <c r="D25" s="9" t="s">
        <v>57</v>
      </c>
      <c r="E25" s="23" t="s">
        <v>70</v>
      </c>
    </row>
    <row r="26" spans="1:5" ht="30" customHeight="1" thickBot="1">
      <c r="A26" s="91"/>
      <c r="B26" s="112" t="s">
        <v>58</v>
      </c>
      <c r="C26" s="113"/>
      <c r="D26" s="24" t="s">
        <v>59</v>
      </c>
      <c r="E26" s="25" t="s">
        <v>70</v>
      </c>
    </row>
    <row r="27" spans="1:5" ht="25.5" customHeight="1">
      <c r="A27" s="91"/>
      <c r="B27" s="114" t="s">
        <v>60</v>
      </c>
      <c r="C27" s="28" t="s">
        <v>11</v>
      </c>
      <c r="D27" s="29" t="s">
        <v>61</v>
      </c>
      <c r="E27" s="30" t="s">
        <v>70</v>
      </c>
    </row>
    <row r="28" spans="1:5" ht="30" customHeight="1">
      <c r="A28" s="91"/>
      <c r="B28" s="115"/>
      <c r="C28" s="26" t="s">
        <v>13</v>
      </c>
      <c r="D28" s="27" t="s">
        <v>62</v>
      </c>
      <c r="E28" s="23" t="s">
        <v>70</v>
      </c>
    </row>
    <row r="29" spans="1:5" ht="25.5" customHeight="1">
      <c r="A29" s="91"/>
      <c r="B29" s="115" t="s">
        <v>63</v>
      </c>
      <c r="C29" s="26" t="s">
        <v>11</v>
      </c>
      <c r="D29" s="27" t="s">
        <v>64</v>
      </c>
      <c r="E29" s="23" t="s">
        <v>70</v>
      </c>
    </row>
    <row r="30" spans="1:5" ht="25.5" customHeight="1">
      <c r="A30" s="91"/>
      <c r="B30" s="115"/>
      <c r="C30" s="26" t="s">
        <v>13</v>
      </c>
      <c r="D30" s="27" t="s">
        <v>65</v>
      </c>
      <c r="E30" s="23" t="s">
        <v>70</v>
      </c>
    </row>
    <row r="31" spans="1:5" ht="30" customHeight="1" thickBot="1">
      <c r="A31" s="91"/>
      <c r="B31" s="116" t="s">
        <v>66</v>
      </c>
      <c r="C31" s="117"/>
      <c r="D31" s="31" t="s">
        <v>67</v>
      </c>
      <c r="E31" s="32" t="s">
        <v>70</v>
      </c>
    </row>
    <row r="32" spans="1:5" ht="25.5" customHeight="1" thickBot="1">
      <c r="A32" s="91"/>
      <c r="B32" s="118" t="s">
        <v>68</v>
      </c>
      <c r="C32" s="119"/>
      <c r="D32" s="33" t="s">
        <v>29</v>
      </c>
      <c r="E32" s="34">
        <v>9500</v>
      </c>
    </row>
    <row r="33" spans="1:5" ht="25.5" customHeight="1" thickBot="1">
      <c r="A33" s="91"/>
      <c r="B33" s="120" t="s">
        <v>69</v>
      </c>
      <c r="C33" s="121"/>
      <c r="D33" s="38"/>
      <c r="E33" s="34"/>
    </row>
    <row r="34" spans="1:4" ht="12" customHeight="1">
      <c r="A34" s="10"/>
      <c r="B34" s="35"/>
      <c r="C34" s="36"/>
      <c r="D34" s="37"/>
    </row>
    <row r="35" spans="1:5" ht="32.25" customHeight="1">
      <c r="A35" s="88" t="s">
        <v>79</v>
      </c>
      <c r="B35" s="88"/>
      <c r="C35" s="88"/>
      <c r="D35" s="88"/>
      <c r="E35" s="88"/>
    </row>
    <row r="36" spans="1:5" ht="39" customHeight="1">
      <c r="A36" s="88"/>
      <c r="B36" s="88"/>
      <c r="C36" s="88"/>
      <c r="D36" s="88"/>
      <c r="E36" s="88"/>
    </row>
    <row r="37" ht="18.75" customHeight="1">
      <c r="A37" s="4" t="s">
        <v>31</v>
      </c>
    </row>
    <row r="38" spans="1:4" ht="14.25">
      <c r="A38" s="11"/>
      <c r="B38" s="11"/>
      <c r="C38" s="11"/>
      <c r="D38" s="11"/>
    </row>
    <row r="39" spans="1:6" ht="15.75">
      <c r="A39" s="5" t="s">
        <v>71</v>
      </c>
      <c r="B39" s="6"/>
      <c r="C39" s="6"/>
      <c r="D39" s="7"/>
      <c r="E39" s="7"/>
      <c r="F39" s="7"/>
    </row>
    <row r="40" spans="1:6" ht="14.25">
      <c r="A40" s="6"/>
      <c r="B40" s="6"/>
      <c r="C40" s="6" t="s">
        <v>32</v>
      </c>
      <c r="D40" s="7"/>
      <c r="E40" s="7"/>
      <c r="F40" s="7"/>
    </row>
    <row r="41" spans="1:6" ht="15.75" customHeight="1">
      <c r="A41" s="89" t="s">
        <v>77</v>
      </c>
      <c r="B41" s="89"/>
      <c r="C41" s="89"/>
      <c r="D41" s="89"/>
      <c r="E41" s="89"/>
      <c r="F41" s="89"/>
    </row>
    <row r="42" spans="1:6" ht="14.25">
      <c r="A42" s="6"/>
      <c r="B42" s="6"/>
      <c r="C42" s="6"/>
      <c r="D42" s="7"/>
      <c r="E42" s="7"/>
      <c r="F42" s="7"/>
    </row>
    <row r="43" spans="1:6" ht="15.75">
      <c r="A43" s="89"/>
      <c r="B43" s="89"/>
      <c r="C43" s="89"/>
      <c r="D43" s="89"/>
      <c r="E43" s="89"/>
      <c r="F43" s="89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B21:C21"/>
    <mergeCell ref="B22:B23"/>
    <mergeCell ref="B24:B25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SheremetEA</cp:lastModifiedBy>
  <cp:lastPrinted>2015-02-12T02:49:59Z</cp:lastPrinted>
  <dcterms:created xsi:type="dcterms:W3CDTF">2013-08-14T05:09:02Z</dcterms:created>
  <dcterms:modified xsi:type="dcterms:W3CDTF">2015-04-23T03:03:08Z</dcterms:modified>
  <cp:category/>
  <cp:version/>
  <cp:contentType/>
  <cp:contentStatus/>
</cp:coreProperties>
</file>