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  <author>Смольников Максим Евгеньевич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E19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счетов-фактур от транспортного
</t>
        </r>
      </text>
    </comment>
    <comment ref="E21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с/ф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<sst xmlns="http://schemas.openxmlformats.org/spreadsheetml/2006/main" count="170" uniqueCount="81">
  <si>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</si>
  <si>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</si>
  <si>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</si>
  <si>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</si>
  <si>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</si>
  <si>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</si>
  <si>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</si>
  <si>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</si>
  <si>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</si>
  <si>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</si>
  <si>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</si>
  <si>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</si>
  <si>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</si>
  <si>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</si>
  <si>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</si>
  <si>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</si>
  <si>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</si>
  <si>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</si>
  <si>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</si>
  <si>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</si>
  <si>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</si>
  <si>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</si>
  <si>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</si>
  <si>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</si>
  <si>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</si>
  <si>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</si>
  <si>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</si>
  <si>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</si>
  <si>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</si>
  <si>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</si>
  <si>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</si>
  <si>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</si>
  <si>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</si>
  <si>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</si>
  <si>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</si>
  <si>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</si>
  <si>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</si>
  <si>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</si>
  <si>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</si>
  <si>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</si>
  <si>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</si>
  <si>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</si>
  <si>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</si>
  <si>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</si>
  <si>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</si>
  <si>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</si>
  <si>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</si>
  <si>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</si>
  <si>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</si>
  <si>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</si>
  <si>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</si>
  <si>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</si>
  <si>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</si>
  <si>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</si>
  <si>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</si>
  <si>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</si>
  <si>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</si>
  <si>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</si>
  <si>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</si>
  <si>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</si>
  <si>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</si>
  <si>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</si>
  <si>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</si>
  <si>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</si>
  <si>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</si>
  <si>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</si>
  <si>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</si>
  <si>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</si>
  <si>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</si>
  <si>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</si>
  <si>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</si>
  <si>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</si>
  <si>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</si>
  <si>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</si>
  <si>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</si>
  <si>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</si>
  <si>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</si>
  <si>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</rPr>
      <t>)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</si>
  <si>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</si>
  <si>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>* Данные заполняются по итогам 4 квартала 2016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</si>
  <si>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за 1 квартал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</si>
</sst>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5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168" fontId="3" fillId="0" borderId="1">
      <alignment/>
      <protection locked="0"/>
    </xf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1" fillId="0" borderId="0">
      <alignment/>
      <protection/>
    </xf>
    <xf numFmtId="0" fontId="70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1" fillId="36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/>
    </xf>
    <xf numFmtId="0" fontId="29" fillId="37" borderId="11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172" fontId="0" fillId="0" borderId="17" xfId="0" applyNumberFormat="1" applyFill="1" applyBorder="1" applyAlignment="1">
      <alignment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4" fontId="0" fillId="38" borderId="12" xfId="0" applyNumberFormat="1" applyFill="1" applyBorder="1" applyAlignment="1">
      <alignment horizontal="center" vertical="center"/>
    </xf>
    <xf numFmtId="4" fontId="0" fillId="38" borderId="11" xfId="0" applyNumberFormat="1" applyFill="1" applyBorder="1" applyAlignment="1">
      <alignment horizontal="center" vertical="center"/>
    </xf>
    <xf numFmtId="172" fontId="0" fillId="38" borderId="15" xfId="0" applyNumberFormat="1" applyFill="1" applyBorder="1" applyAlignment="1">
      <alignment horizontal="center" vertical="center"/>
    </xf>
    <xf numFmtId="172" fontId="0" fillId="38" borderId="16" xfId="0" applyNumberFormat="1" applyFill="1" applyBorder="1" applyAlignment="1">
      <alignment horizontal="center" vertical="center"/>
    </xf>
    <xf numFmtId="172" fontId="0" fillId="38" borderId="2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8" fillId="38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>
      <alignment/>
    </xf>
    <xf numFmtId="0" fontId="0" fillId="38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38" borderId="0" xfId="0" applyFill="1" applyBorder="1" applyAlignment="1">
      <alignment/>
    </xf>
    <xf numFmtId="4" fontId="73" fillId="38" borderId="0" xfId="0" applyNumberFormat="1" applyFont="1" applyFill="1" applyBorder="1" applyAlignment="1">
      <alignment/>
    </xf>
    <xf numFmtId="0" fontId="73" fillId="38" borderId="0" xfId="0" applyFont="1" applyFill="1" applyBorder="1" applyAlignment="1">
      <alignment/>
    </xf>
    <xf numFmtId="0" fontId="29" fillId="37" borderId="24" xfId="0" applyNumberFormat="1" applyFont="1" applyFill="1" applyBorder="1" applyAlignment="1" applyProtection="1">
      <alignment horizontal="center" vertical="center" wrapText="1"/>
      <protection/>
    </xf>
    <xf numFmtId="49" fontId="22" fillId="37" borderId="24" xfId="87" applyNumberFormat="1" applyFont="1" applyFill="1" applyBorder="1" applyAlignment="1" applyProtection="1">
      <alignment horizontal="center" vertical="center" wrapText="1"/>
      <protection/>
    </xf>
    <xf numFmtId="4" fontId="18" fillId="38" borderId="25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31" xfId="88" applyFont="1" applyBorder="1" applyAlignment="1" applyProtection="1">
      <alignment horizontal="center" vertical="center" wrapText="1"/>
      <protection/>
    </xf>
    <xf numFmtId="0" fontId="0" fillId="0" borderId="32" xfId="88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88" applyFont="1" applyBorder="1" applyAlignment="1" applyProtection="1">
      <alignment horizontal="center" vertical="center" wrapText="1"/>
      <protection/>
    </xf>
    <xf numFmtId="0" fontId="0" fillId="0" borderId="36" xfId="88" applyFont="1" applyBorder="1" applyAlignment="1" applyProtection="1">
      <alignment horizontal="center" vertical="center" wrapText="1"/>
      <protection/>
    </xf>
    <xf numFmtId="0" fontId="0" fillId="0" borderId="29" xfId="88" applyFont="1" applyBorder="1" applyAlignment="1" applyProtection="1">
      <alignment horizontal="center" vertical="center" wrapText="1"/>
      <protection/>
    </xf>
    <xf numFmtId="0" fontId="0" fillId="0" borderId="13" xfId="88" applyFont="1" applyBorder="1" applyAlignment="1" applyProtection="1">
      <alignment horizontal="center" vertical="center" wrapText="1"/>
      <protection/>
    </xf>
    <xf numFmtId="0" fontId="0" fillId="0" borderId="37" xfId="88" applyFont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40" xfId="88" applyFont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88" applyFont="1" applyBorder="1" applyAlignment="1" applyProtection="1">
      <alignment horizontal="center" vertical="center" wrapText="1"/>
      <protection/>
    </xf>
    <xf numFmtId="0" fontId="3" fillId="0" borderId="11" xfId="88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38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7\&#1060;&#1086;&#1088;&#1084;&#1072;%20&#8470;%201%20&#1088;&#1072;&#1089;&#1093;&#1086;&#1076;&#1099;%20&#1087;&#1086;%20&#1075;&#1072;&#1079;-&#1085;&#1077;&#1092;&#1090;&#1100;%20&#1072;&#1085;&#1072;&#1083;&#1080;&#1079;_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2">
        <row r="5">
          <cell r="H5">
            <v>15536.5</v>
          </cell>
          <cell r="L5">
            <v>15056.5</v>
          </cell>
          <cell r="P5">
            <v>14767</v>
          </cell>
        </row>
        <row r="15">
          <cell r="G15">
            <v>44</v>
          </cell>
          <cell r="H15">
            <v>683606</v>
          </cell>
          <cell r="K15">
            <v>30</v>
          </cell>
          <cell r="L15">
            <v>451695</v>
          </cell>
          <cell r="O15">
            <v>20</v>
          </cell>
          <cell r="P15">
            <v>295340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1">
      <selection activeCell="A3" sqref="A3:M3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67" t="str">
        <f>'Приложение №2'!A3:E3</f>
        <v>Информация о фактически сложившихся ценах и объёмах потребления топлива за 1 квартал 2017 года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49" t="s">
        <v>1</v>
      </c>
    </row>
    <row r="6" ht="21" customHeight="1">
      <c r="A6" t="s">
        <v>2</v>
      </c>
    </row>
    <row r="7" ht="15" thickBot="1"/>
    <row r="8" spans="1:13" ht="60" customHeight="1">
      <c r="A8" s="68" t="s">
        <v>3</v>
      </c>
      <c r="B8" s="69"/>
      <c r="C8" s="69"/>
      <c r="D8" s="69"/>
      <c r="E8" s="72" t="s">
        <v>4</v>
      </c>
      <c r="F8" s="72" t="s">
        <v>5</v>
      </c>
      <c r="G8" s="72" t="s">
        <v>6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65" t="s">
        <v>12</v>
      </c>
    </row>
    <row r="9" spans="1:13" ht="29.25" customHeight="1" thickBot="1">
      <c r="A9" s="70"/>
      <c r="B9" s="71"/>
      <c r="C9" s="71"/>
      <c r="D9" s="71"/>
      <c r="E9" s="73"/>
      <c r="F9" s="73"/>
      <c r="G9" s="73"/>
      <c r="H9" s="73"/>
      <c r="I9" s="73"/>
      <c r="J9" s="73"/>
      <c r="K9" s="73"/>
      <c r="L9" s="73"/>
      <c r="M9" s="66"/>
    </row>
    <row r="10" spans="1:13" ht="21" customHeight="1">
      <c r="A10" s="80" t="s">
        <v>13</v>
      </c>
      <c r="B10" s="83" t="s">
        <v>14</v>
      </c>
      <c r="C10" s="22" t="s">
        <v>15</v>
      </c>
      <c r="D10" s="15" t="s">
        <v>16</v>
      </c>
      <c r="E10" s="44">
        <v>554.99</v>
      </c>
      <c r="F10" s="44">
        <v>554.99</v>
      </c>
      <c r="G10" s="44">
        <v>554.99</v>
      </c>
      <c r="H10" s="44">
        <v>554.99</v>
      </c>
      <c r="I10" s="44">
        <v>554.99</v>
      </c>
      <c r="J10" s="44">
        <v>554.99</v>
      </c>
      <c r="K10" s="44">
        <v>554.99</v>
      </c>
      <c r="L10" s="44">
        <v>554.99</v>
      </c>
      <c r="M10" s="44">
        <v>554.99</v>
      </c>
    </row>
    <row r="11" spans="1:13" ht="21" customHeight="1">
      <c r="A11" s="81"/>
      <c r="B11" s="84"/>
      <c r="C11" s="21" t="s">
        <v>17</v>
      </c>
      <c r="D11" s="14" t="s">
        <v>18</v>
      </c>
      <c r="E11" s="45">
        <f>E10*1.18</f>
        <v>654.8882</v>
      </c>
      <c r="F11" s="45">
        <f aca="true" t="shared" si="0" ref="F11:M11">F10*1.18</f>
        <v>654.8882</v>
      </c>
      <c r="G11" s="45">
        <f t="shared" si="0"/>
        <v>654.8882</v>
      </c>
      <c r="H11" s="45">
        <f t="shared" si="0"/>
        <v>654.8882</v>
      </c>
      <c r="I11" s="45">
        <f t="shared" si="0"/>
        <v>654.8882</v>
      </c>
      <c r="J11" s="45">
        <f t="shared" si="0"/>
        <v>654.8882</v>
      </c>
      <c r="K11" s="45">
        <f t="shared" si="0"/>
        <v>654.8882</v>
      </c>
      <c r="L11" s="45">
        <f t="shared" si="0"/>
        <v>654.8882</v>
      </c>
      <c r="M11" s="45">
        <f t="shared" si="0"/>
        <v>654.8882</v>
      </c>
    </row>
    <row r="12" spans="1:13" ht="21" customHeight="1">
      <c r="A12" s="81"/>
      <c r="B12" s="84" t="s">
        <v>19</v>
      </c>
      <c r="C12" s="21" t="s">
        <v>15</v>
      </c>
      <c r="D12" s="14" t="s">
        <v>20</v>
      </c>
      <c r="E12" s="32" t="s">
        <v>72</v>
      </c>
      <c r="F12" s="32" t="s">
        <v>72</v>
      </c>
      <c r="G12" s="32" t="s">
        <v>72</v>
      </c>
      <c r="H12" s="32" t="s">
        <v>72</v>
      </c>
      <c r="I12" s="32" t="s">
        <v>72</v>
      </c>
      <c r="J12" s="32" t="s">
        <v>72</v>
      </c>
      <c r="K12" s="32" t="s">
        <v>72</v>
      </c>
      <c r="L12" s="32" t="s">
        <v>72</v>
      </c>
      <c r="M12" s="33" t="s">
        <v>72</v>
      </c>
    </row>
    <row r="13" spans="1:13" ht="21" customHeight="1">
      <c r="A13" s="81"/>
      <c r="B13" s="84"/>
      <c r="C13" s="21" t="s">
        <v>17</v>
      </c>
      <c r="D13" s="14" t="s">
        <v>21</v>
      </c>
      <c r="E13" s="32" t="s">
        <v>72</v>
      </c>
      <c r="F13" s="32" t="s">
        <v>72</v>
      </c>
      <c r="G13" s="32" t="s">
        <v>72</v>
      </c>
      <c r="H13" s="32" t="s">
        <v>72</v>
      </c>
      <c r="I13" s="32" t="s">
        <v>72</v>
      </c>
      <c r="J13" s="32" t="s">
        <v>72</v>
      </c>
      <c r="K13" s="32" t="s">
        <v>72</v>
      </c>
      <c r="L13" s="32" t="s">
        <v>72</v>
      </c>
      <c r="M13" s="33" t="s">
        <v>72</v>
      </c>
    </row>
    <row r="14" spans="1:15" ht="29.25" customHeight="1" thickBot="1">
      <c r="A14" s="81"/>
      <c r="B14" s="85" t="s">
        <v>22</v>
      </c>
      <c r="C14" s="86"/>
      <c r="D14" s="16" t="s">
        <v>23</v>
      </c>
      <c r="E14" s="42">
        <v>72</v>
      </c>
      <c r="F14" s="42">
        <v>70</v>
      </c>
      <c r="G14" s="42">
        <v>351</v>
      </c>
      <c r="H14" s="42">
        <v>4</v>
      </c>
      <c r="I14" s="42">
        <v>161</v>
      </c>
      <c r="J14" s="42">
        <v>1916</v>
      </c>
      <c r="K14" s="42">
        <v>36</v>
      </c>
      <c r="L14" s="42">
        <v>1127</v>
      </c>
      <c r="M14" s="43">
        <v>263</v>
      </c>
      <c r="N14" s="10" t="b">
        <f>'[1]TDSheet'!$N$298=SUM(E14:M14)</f>
        <v>0</v>
      </c>
      <c r="O14" s="7"/>
    </row>
    <row r="15" spans="1:15" ht="29.25" customHeight="1" thickBot="1">
      <c r="A15" s="81"/>
      <c r="B15" s="87" t="s">
        <v>24</v>
      </c>
      <c r="C15" s="23" t="s">
        <v>15</v>
      </c>
      <c r="D15" s="24" t="s">
        <v>25</v>
      </c>
      <c r="E15" s="34" t="s">
        <v>72</v>
      </c>
      <c r="F15" s="34" t="s">
        <v>72</v>
      </c>
      <c r="G15" s="34" t="s">
        <v>72</v>
      </c>
      <c r="H15" s="34" t="s">
        <v>72</v>
      </c>
      <c r="I15" s="34" t="s">
        <v>72</v>
      </c>
      <c r="J15" s="34" t="s">
        <v>72</v>
      </c>
      <c r="K15" s="34" t="s">
        <v>72</v>
      </c>
      <c r="L15" s="34" t="s">
        <v>72</v>
      </c>
      <c r="M15" s="35" t="s">
        <v>72</v>
      </c>
      <c r="O15" s="12"/>
    </row>
    <row r="16" spans="1:15" ht="29.25" customHeight="1">
      <c r="A16" s="81"/>
      <c r="B16" s="88"/>
      <c r="C16" s="2" t="s">
        <v>17</v>
      </c>
      <c r="D16" s="3" t="s">
        <v>26</v>
      </c>
      <c r="E16" s="36" t="s">
        <v>72</v>
      </c>
      <c r="F16" s="36" t="s">
        <v>72</v>
      </c>
      <c r="G16" s="36" t="s">
        <v>72</v>
      </c>
      <c r="H16" s="36" t="s">
        <v>72</v>
      </c>
      <c r="I16" s="36" t="s">
        <v>72</v>
      </c>
      <c r="J16" s="36" t="s">
        <v>72</v>
      </c>
      <c r="K16" s="36" t="s">
        <v>72</v>
      </c>
      <c r="L16" s="36" t="s">
        <v>72</v>
      </c>
      <c r="M16" s="37" t="s">
        <v>72</v>
      </c>
      <c r="O16" s="12"/>
    </row>
    <row r="17" spans="1:15" ht="41.25" customHeight="1" thickBot="1">
      <c r="A17" s="81"/>
      <c r="B17" s="89" t="s">
        <v>27</v>
      </c>
      <c r="C17" s="90"/>
      <c r="D17" s="25" t="s">
        <v>28</v>
      </c>
      <c r="E17" s="38" t="s">
        <v>72</v>
      </c>
      <c r="F17" s="38" t="s">
        <v>72</v>
      </c>
      <c r="G17" s="38" t="s">
        <v>72</v>
      </c>
      <c r="H17" s="38" t="s">
        <v>72</v>
      </c>
      <c r="I17" s="38" t="s">
        <v>72</v>
      </c>
      <c r="J17" s="38" t="s">
        <v>72</v>
      </c>
      <c r="K17" s="38" t="s">
        <v>72</v>
      </c>
      <c r="L17" s="38" t="s">
        <v>72</v>
      </c>
      <c r="M17" s="39" t="s">
        <v>72</v>
      </c>
      <c r="O17" s="12"/>
    </row>
    <row r="18" spans="1:15" ht="29.25" customHeight="1" thickBot="1">
      <c r="A18" s="81"/>
      <c r="B18" s="91" t="s">
        <v>29</v>
      </c>
      <c r="C18" s="23" t="s">
        <v>15</v>
      </c>
      <c r="D18" s="24" t="s">
        <v>30</v>
      </c>
      <c r="E18" s="46">
        <f>(E10*E14)/1000</f>
        <v>39.95928</v>
      </c>
      <c r="F18" s="46">
        <f aca="true" t="shared" si="1" ref="F18:M18">(F10*F14)/1000</f>
        <v>38.8493</v>
      </c>
      <c r="G18" s="46">
        <f t="shared" si="1"/>
        <v>194.80149</v>
      </c>
      <c r="H18" s="46">
        <f t="shared" si="1"/>
        <v>2.21996</v>
      </c>
      <c r="I18" s="46">
        <f t="shared" si="1"/>
        <v>89.35339</v>
      </c>
      <c r="J18" s="46">
        <f t="shared" si="1"/>
        <v>1063.36084</v>
      </c>
      <c r="K18" s="46">
        <f t="shared" si="1"/>
        <v>19.97964</v>
      </c>
      <c r="L18" s="46">
        <f t="shared" si="1"/>
        <v>625.4737299999999</v>
      </c>
      <c r="M18" s="46">
        <f t="shared" si="1"/>
        <v>145.96237</v>
      </c>
      <c r="N18" s="10">
        <f>'[1]TDSheet'!$M$298</f>
        <v>1745998.54</v>
      </c>
      <c r="O18" s="30"/>
    </row>
    <row r="19" spans="1:15" ht="29.25" customHeight="1" thickBot="1">
      <c r="A19" s="81"/>
      <c r="B19" s="92"/>
      <c r="C19" s="27" t="s">
        <v>17</v>
      </c>
      <c r="D19" s="25" t="s">
        <v>31</v>
      </c>
      <c r="E19" s="47">
        <f aca="true" t="shared" si="2" ref="E19:M19">E18*1.18</f>
        <v>47.1519504</v>
      </c>
      <c r="F19" s="47">
        <f t="shared" si="2"/>
        <v>45.842174</v>
      </c>
      <c r="G19" s="47">
        <f t="shared" si="2"/>
        <v>229.8657582</v>
      </c>
      <c r="H19" s="47">
        <f t="shared" si="2"/>
        <v>2.6195527999999997</v>
      </c>
      <c r="I19" s="47">
        <f t="shared" si="2"/>
        <v>105.4370002</v>
      </c>
      <c r="J19" s="47">
        <f t="shared" si="2"/>
        <v>1254.7657912</v>
      </c>
      <c r="K19" s="47">
        <f t="shared" si="2"/>
        <v>23.5759752</v>
      </c>
      <c r="L19" s="47">
        <f t="shared" si="2"/>
        <v>738.0590013999998</v>
      </c>
      <c r="M19" s="48">
        <f t="shared" si="2"/>
        <v>172.23559659999998</v>
      </c>
      <c r="N19" s="26">
        <f>N18*1.18</f>
        <v>2060278.2772</v>
      </c>
      <c r="O19" s="12">
        <f>E19+F19+G19+H19+I19+J19+K19+L19+M19</f>
        <v>2619.5528</v>
      </c>
    </row>
    <row r="20" spans="1:14" ht="43.5" customHeight="1" thickBot="1">
      <c r="A20" s="82"/>
      <c r="B20" s="74" t="s">
        <v>32</v>
      </c>
      <c r="C20" s="75"/>
      <c r="D20" s="28" t="s">
        <v>33</v>
      </c>
      <c r="E20" s="40">
        <v>7900</v>
      </c>
      <c r="F20" s="40">
        <v>7900</v>
      </c>
      <c r="G20" s="40">
        <v>7900</v>
      </c>
      <c r="H20" s="40">
        <v>7900</v>
      </c>
      <c r="I20" s="40">
        <v>7900</v>
      </c>
      <c r="J20" s="40">
        <v>7900</v>
      </c>
      <c r="K20" s="40">
        <v>7900</v>
      </c>
      <c r="L20" s="40">
        <v>7900</v>
      </c>
      <c r="M20" s="40">
        <v>7900</v>
      </c>
      <c r="N20" s="29"/>
    </row>
    <row r="21" spans="1:13" ht="29.25" customHeight="1" thickBot="1">
      <c r="A21" s="76" t="s">
        <v>34</v>
      </c>
      <c r="B21" s="77"/>
      <c r="C21" s="77"/>
      <c r="D21" s="28"/>
      <c r="E21" s="20"/>
      <c r="F21" s="20"/>
      <c r="G21" s="20"/>
      <c r="H21" s="20"/>
      <c r="I21" s="20"/>
      <c r="J21" s="20"/>
      <c r="K21" s="20"/>
      <c r="L21" s="20"/>
      <c r="M21" s="41"/>
    </row>
    <row r="22" ht="7.5" customHeight="1"/>
    <row r="23" spans="1:13" ht="21.75" customHeight="1">
      <c r="A23" s="78" t="s">
        <v>79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44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ht="18.75" customHeight="1">
      <c r="A25" s="4" t="s">
        <v>35</v>
      </c>
    </row>
    <row r="27" spans="1:13" ht="15.75">
      <c r="A27" s="5" t="s">
        <v>76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5" ht="15.75" customHeight="1">
      <c r="A29" s="5" t="s">
        <v>78</v>
      </c>
      <c r="B29" s="5"/>
      <c r="C29" s="5"/>
      <c r="D29" s="5"/>
      <c r="E29" s="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7">
      <selection activeCell="E21" sqref="E21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67" t="s">
        <v>80</v>
      </c>
      <c r="B3" s="67"/>
      <c r="C3" s="67"/>
      <c r="D3" s="67"/>
      <c r="E3" s="67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>
      <c r="A8" s="93" t="s">
        <v>77</v>
      </c>
      <c r="B8" s="72"/>
      <c r="C8" s="72"/>
      <c r="D8" s="72"/>
      <c r="E8" s="65" t="s">
        <v>39</v>
      </c>
      <c r="F8" s="104"/>
    </row>
    <row r="9" spans="1:6" ht="19.5" customHeight="1" thickBot="1">
      <c r="A9" s="94"/>
      <c r="B9" s="95"/>
      <c r="C9" s="95"/>
      <c r="D9" s="95"/>
      <c r="E9" s="96"/>
      <c r="F9" s="104"/>
    </row>
    <row r="10" spans="1:6" ht="30" customHeight="1">
      <c r="A10" s="97" t="s">
        <v>40</v>
      </c>
      <c r="B10" s="100" t="s">
        <v>41</v>
      </c>
      <c r="C10" s="61" t="s">
        <v>15</v>
      </c>
      <c r="D10" s="62" t="s">
        <v>16</v>
      </c>
      <c r="E10" s="63">
        <f>('[2]Нефть анализ'!$H$5+'[2]Нефть анализ'!$L$5+'[2]Нефть анализ'!$P$5)/3</f>
        <v>15120</v>
      </c>
      <c r="F10" s="58"/>
    </row>
    <row r="11" spans="1:6" ht="30" customHeight="1">
      <c r="A11" s="98"/>
      <c r="B11" s="101"/>
      <c r="C11" s="13" t="s">
        <v>17</v>
      </c>
      <c r="D11" s="14" t="s">
        <v>18</v>
      </c>
      <c r="E11" s="50">
        <f>E10*1.18</f>
        <v>17841.6</v>
      </c>
      <c r="F11" s="58"/>
    </row>
    <row r="12" spans="1:6" ht="30" customHeight="1">
      <c r="A12" s="98"/>
      <c r="B12" s="101" t="s">
        <v>74</v>
      </c>
      <c r="C12" s="13" t="s">
        <v>15</v>
      </c>
      <c r="D12" s="14" t="s">
        <v>20</v>
      </c>
      <c r="E12" s="50">
        <f>E10+E17</f>
        <v>15120</v>
      </c>
      <c r="F12" s="58"/>
    </row>
    <row r="13" spans="1:8" ht="30" customHeight="1">
      <c r="A13" s="98"/>
      <c r="B13" s="101"/>
      <c r="C13" s="13" t="s">
        <v>17</v>
      </c>
      <c r="D13" s="14" t="s">
        <v>21</v>
      </c>
      <c r="E13" s="50">
        <f>E12*1.18</f>
        <v>17841.6</v>
      </c>
      <c r="F13" s="58"/>
      <c r="H13" s="11"/>
    </row>
    <row r="14" spans="1:8" ht="28.5" customHeight="1">
      <c r="A14" s="98"/>
      <c r="B14" s="101" t="s">
        <v>42</v>
      </c>
      <c r="C14" s="101"/>
      <c r="D14" s="14" t="s">
        <v>43</v>
      </c>
      <c r="E14" s="50">
        <f>'[2]Нефть анализ'!$O$15+'[2]Нефть анализ'!$K$15+'[2]Нефть анализ'!$G$15</f>
        <v>94</v>
      </c>
      <c r="F14" s="58"/>
      <c r="H14" s="31"/>
    </row>
    <row r="15" spans="1:8" ht="25.5" customHeight="1">
      <c r="A15" s="98"/>
      <c r="B15" s="102" t="s">
        <v>44</v>
      </c>
      <c r="C15" s="13" t="s">
        <v>15</v>
      </c>
      <c r="D15" s="14" t="s">
        <v>45</v>
      </c>
      <c r="E15" s="64">
        <f>E19+('[2]Нефть анализ'!$H$15+'[2]Нефть анализ'!$L$15+'[2]Нефть анализ'!$P$15)/1000</f>
        <v>1430.641</v>
      </c>
      <c r="F15" s="58"/>
      <c r="H15" s="51"/>
    </row>
    <row r="16" spans="1:8" ht="25.5" customHeight="1">
      <c r="A16" s="98"/>
      <c r="B16" s="102"/>
      <c r="C16" s="13" t="s">
        <v>17</v>
      </c>
      <c r="D16" s="14" t="s">
        <v>46</v>
      </c>
      <c r="E16" s="50">
        <f>E15*1.18</f>
        <v>1688.15638</v>
      </c>
      <c r="F16" s="58"/>
      <c r="H16" s="10"/>
    </row>
    <row r="17" spans="1:6" ht="25.5" customHeight="1">
      <c r="A17" s="98"/>
      <c r="B17" s="103" t="s">
        <v>47</v>
      </c>
      <c r="C17" s="52" t="s">
        <v>15</v>
      </c>
      <c r="D17" s="53" t="s">
        <v>48</v>
      </c>
      <c r="E17" s="50">
        <f>E19/E21*1000</f>
        <v>0</v>
      </c>
      <c r="F17" s="59"/>
    </row>
    <row r="18" spans="1:8" ht="25.5" customHeight="1">
      <c r="A18" s="98"/>
      <c r="B18" s="103"/>
      <c r="C18" s="52" t="s">
        <v>17</v>
      </c>
      <c r="D18" s="53" t="s">
        <v>49</v>
      </c>
      <c r="E18" s="50">
        <f>E17*1.18</f>
        <v>0</v>
      </c>
      <c r="F18" s="60"/>
      <c r="H18" s="31"/>
    </row>
    <row r="19" spans="1:6" ht="25.5" customHeight="1">
      <c r="A19" s="98"/>
      <c r="B19" s="103" t="s">
        <v>50</v>
      </c>
      <c r="C19" s="52" t="s">
        <v>15</v>
      </c>
      <c r="D19" s="53" t="s">
        <v>51</v>
      </c>
      <c r="E19" s="64">
        <v>0</v>
      </c>
      <c r="F19" s="60"/>
    </row>
    <row r="20" spans="1:6" ht="25.5" customHeight="1">
      <c r="A20" s="98"/>
      <c r="B20" s="103"/>
      <c r="C20" s="52" t="s">
        <v>17</v>
      </c>
      <c r="D20" s="53" t="s">
        <v>52</v>
      </c>
      <c r="E20" s="64">
        <f>E19*1.18</f>
        <v>0</v>
      </c>
      <c r="F20" s="60"/>
    </row>
    <row r="21" spans="1:6" ht="29.25" customHeight="1">
      <c r="A21" s="98"/>
      <c r="B21" s="101" t="s">
        <v>75</v>
      </c>
      <c r="C21" s="101"/>
      <c r="D21" s="14" t="s">
        <v>53</v>
      </c>
      <c r="E21" s="64">
        <v>186.541</v>
      </c>
      <c r="F21" s="58"/>
    </row>
    <row r="22" spans="1:6" ht="25.5" customHeight="1">
      <c r="A22" s="98"/>
      <c r="B22" s="103" t="s">
        <v>54</v>
      </c>
      <c r="C22" s="13" t="s">
        <v>15</v>
      </c>
      <c r="D22" s="14" t="s">
        <v>55</v>
      </c>
      <c r="E22" s="54" t="s">
        <v>72</v>
      </c>
      <c r="F22" s="58"/>
    </row>
    <row r="23" spans="1:6" ht="25.5" customHeight="1">
      <c r="A23" s="98"/>
      <c r="B23" s="103"/>
      <c r="C23" s="13" t="s">
        <v>17</v>
      </c>
      <c r="D23" s="14" t="s">
        <v>56</v>
      </c>
      <c r="E23" s="54" t="s">
        <v>72</v>
      </c>
      <c r="F23" s="58"/>
    </row>
    <row r="24" spans="1:6" ht="25.5" customHeight="1">
      <c r="A24" s="98"/>
      <c r="B24" s="103" t="s">
        <v>57</v>
      </c>
      <c r="C24" s="13" t="s">
        <v>15</v>
      </c>
      <c r="D24" s="14" t="s">
        <v>58</v>
      </c>
      <c r="E24" s="54" t="s">
        <v>72</v>
      </c>
      <c r="F24" s="58"/>
    </row>
    <row r="25" spans="1:6" ht="25.5" customHeight="1">
      <c r="A25" s="98"/>
      <c r="B25" s="103"/>
      <c r="C25" s="13" t="s">
        <v>17</v>
      </c>
      <c r="D25" s="14" t="s">
        <v>59</v>
      </c>
      <c r="E25" s="54" t="s">
        <v>72</v>
      </c>
      <c r="F25" s="58"/>
    </row>
    <row r="26" spans="1:6" ht="30" customHeight="1">
      <c r="A26" s="98"/>
      <c r="B26" s="101" t="s">
        <v>60</v>
      </c>
      <c r="C26" s="101"/>
      <c r="D26" s="14" t="s">
        <v>61</v>
      </c>
      <c r="E26" s="54" t="s">
        <v>72</v>
      </c>
      <c r="F26" s="58"/>
    </row>
    <row r="27" spans="1:6" ht="25.5" customHeight="1">
      <c r="A27" s="98"/>
      <c r="B27" s="103" t="s">
        <v>62</v>
      </c>
      <c r="C27" s="13" t="s">
        <v>15</v>
      </c>
      <c r="D27" s="14" t="s">
        <v>63</v>
      </c>
      <c r="E27" s="54" t="s">
        <v>72</v>
      </c>
      <c r="F27" s="58"/>
    </row>
    <row r="28" spans="1:6" ht="30" customHeight="1">
      <c r="A28" s="98"/>
      <c r="B28" s="103"/>
      <c r="C28" s="13" t="s">
        <v>17</v>
      </c>
      <c r="D28" s="14" t="s">
        <v>64</v>
      </c>
      <c r="E28" s="54" t="s">
        <v>72</v>
      </c>
      <c r="F28" s="58"/>
    </row>
    <row r="29" spans="1:6" ht="25.5" customHeight="1">
      <c r="A29" s="98"/>
      <c r="B29" s="103" t="s">
        <v>65</v>
      </c>
      <c r="C29" s="13" t="s">
        <v>15</v>
      </c>
      <c r="D29" s="14" t="s">
        <v>66</v>
      </c>
      <c r="E29" s="54" t="s">
        <v>72</v>
      </c>
      <c r="F29" s="58"/>
    </row>
    <row r="30" spans="1:6" ht="25.5" customHeight="1">
      <c r="A30" s="98"/>
      <c r="B30" s="103"/>
      <c r="C30" s="13" t="s">
        <v>17</v>
      </c>
      <c r="D30" s="14" t="s">
        <v>67</v>
      </c>
      <c r="E30" s="54" t="s">
        <v>72</v>
      </c>
      <c r="F30" s="58"/>
    </row>
    <row r="31" spans="1:6" ht="30" customHeight="1">
      <c r="A31" s="98"/>
      <c r="B31" s="101" t="s">
        <v>68</v>
      </c>
      <c r="C31" s="101"/>
      <c r="D31" s="14" t="s">
        <v>69</v>
      </c>
      <c r="E31" s="54" t="s">
        <v>72</v>
      </c>
      <c r="F31" s="58"/>
    </row>
    <row r="32" spans="1:6" ht="25.5" customHeight="1">
      <c r="A32" s="98"/>
      <c r="B32" s="101" t="s">
        <v>70</v>
      </c>
      <c r="C32" s="101"/>
      <c r="D32" s="14" t="s">
        <v>33</v>
      </c>
      <c r="E32" s="55">
        <v>9500</v>
      </c>
      <c r="F32" s="58"/>
    </row>
    <row r="33" spans="1:6" ht="25.5" customHeight="1" thickBot="1">
      <c r="A33" s="99"/>
      <c r="B33" s="105" t="s">
        <v>71</v>
      </c>
      <c r="C33" s="105"/>
      <c r="D33" s="56"/>
      <c r="E33" s="57"/>
      <c r="F33" s="58"/>
    </row>
    <row r="34" spans="1:4" ht="12" customHeight="1">
      <c r="A34" s="8"/>
      <c r="B34" s="17"/>
      <c r="C34" s="18"/>
      <c r="D34" s="19"/>
    </row>
    <row r="35" spans="1:5" ht="32.25" customHeight="1">
      <c r="A35" s="78" t="s">
        <v>79</v>
      </c>
      <c r="B35" s="78"/>
      <c r="C35" s="78"/>
      <c r="D35" s="78"/>
      <c r="E35" s="78"/>
    </row>
    <row r="36" spans="1:5" ht="39" customHeight="1">
      <c r="A36" s="78"/>
      <c r="B36" s="78"/>
      <c r="C36" s="78"/>
      <c r="D36" s="78"/>
      <c r="E36" s="78"/>
    </row>
    <row r="37" ht="18.75" customHeight="1">
      <c r="A37" s="4" t="s">
        <v>35</v>
      </c>
    </row>
    <row r="38" spans="1:4" ht="14.25">
      <c r="A38" s="9"/>
      <c r="B38" s="9"/>
      <c r="C38" s="9"/>
      <c r="D38" s="9"/>
    </row>
    <row r="39" spans="1:5" ht="15.75">
      <c r="A39" s="5" t="s">
        <v>76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5" t="s">
        <v>78</v>
      </c>
      <c r="B41" s="5"/>
      <c r="C41" s="5"/>
      <c r="D41" s="5"/>
      <c r="E41" s="5"/>
    </row>
    <row r="42" spans="1:5" ht="14.25">
      <c r="A42" s="6"/>
      <c r="B42" s="6"/>
      <c r="C42" s="6"/>
      <c r="D42" s="7"/>
      <c r="E42" s="7"/>
    </row>
    <row r="43" spans="1:5" ht="15.75">
      <c r="A43" s="79"/>
      <c r="B43" s="79"/>
      <c r="C43" s="79"/>
      <c r="D43" s="79"/>
      <c r="E43" s="79"/>
    </row>
  </sheetData>
  <sheetProtection selectLockedCells="1" selectUnlockedCells="1"/>
  <mergeCells count="22">
    <mergeCell ref="B33:C33"/>
    <mergeCell ref="A35:E36"/>
    <mergeCell ref="A43:E43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Петрова Мария Миратовна</cp:lastModifiedBy>
  <cp:lastPrinted>2017-04-06T07:13:04Z</cp:lastPrinted>
  <dcterms:created xsi:type="dcterms:W3CDTF">2013-08-14T05:09:02Z</dcterms:created>
  <dcterms:modified xsi:type="dcterms:W3CDTF">2017-04-06T07:26:18Z</dcterms:modified>
  <cp:category/>
  <cp:version/>
  <cp:contentType/>
  <cp:contentStatus/>
</cp:coreProperties>
</file>