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ASokolova\Desktop\"/>
    </mc:Choice>
  </mc:AlternateContent>
  <bookViews>
    <workbookView xWindow="0" yWindow="0" windowWidth="16380" windowHeight="8190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№2'!$A$1:$F$42</definedName>
  </definedNames>
  <calcPr calcId="152511" iterate="1" iterateCount="109"/>
</workbook>
</file>

<file path=xl/calcChain.xml><?xml version="1.0" encoding="utf-8"?>
<calcChain xmlns="http://schemas.openxmlformats.org/spreadsheetml/2006/main">
  <c r="E21" i="2" l="1"/>
  <c r="E19" i="2"/>
  <c r="E14" i="2"/>
  <c r="H14" i="2" s="1"/>
  <c r="E10" i="2"/>
  <c r="E11" i="2" s="1"/>
  <c r="F18" i="1"/>
  <c r="F19" i="1" s="1"/>
  <c r="G18" i="1"/>
  <c r="G19" i="1"/>
  <c r="H18" i="1"/>
  <c r="H19" i="1" s="1"/>
  <c r="I18" i="1"/>
  <c r="I19" i="1"/>
  <c r="E18" i="1"/>
  <c r="E19" i="1" s="1"/>
  <c r="J14" i="1"/>
  <c r="F11" i="1"/>
  <c r="G11" i="1"/>
  <c r="H11" i="1"/>
  <c r="I11" i="1"/>
  <c r="E11" i="1"/>
  <c r="A29" i="1"/>
  <c r="A3" i="1"/>
  <c r="A5" i="2"/>
  <c r="K14" i="1"/>
  <c r="E20" i="2"/>
  <c r="E17" i="2" l="1"/>
  <c r="E12" i="2" s="1"/>
  <c r="E13" i="2" s="1"/>
  <c r="E15" i="2"/>
  <c r="H16" i="2" s="1"/>
  <c r="H18" i="2" s="1"/>
  <c r="K18" i="1"/>
  <c r="J18" i="1"/>
  <c r="J19" i="1" s="1"/>
  <c r="K19" i="1"/>
  <c r="E18" i="2" l="1"/>
  <c r="E16" i="2"/>
</calcChain>
</file>

<file path=xl/comments1.xml><?xml version="1.0" encoding="utf-8"?>
<comments xmlns="http://schemas.openxmlformats.org/spreadsheetml/2006/main">
  <authors>
    <author>Надыкто А.С.</author>
  </authors>
  <commentLis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Надыкто А.С.:</t>
        </r>
        <r>
          <rPr>
            <sz val="8"/>
            <color indexed="81"/>
            <rFont val="Tahoma"/>
            <family val="2"/>
            <charset val="204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Магдеева Эльвира Александровна:
</t>
        </r>
        <r>
          <rPr>
            <sz val="8"/>
            <color indexed="81"/>
            <rFont val="Tahoma"/>
            <family val="2"/>
            <charset val="204"/>
          </rPr>
          <t>цена берется из формы № 1 по топливу покупка(средня цена за квартал</t>
        </r>
      </text>
    </comment>
    <comment ref="B14" authorId="1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с 1С</t>
        </r>
      </text>
    </comment>
    <comment ref="B19" authorId="1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с отчета затраты на топливона основании 1С</t>
        </r>
      </text>
    </comment>
    <comment ref="B21" authorId="1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цена берется из формы № 1 по топливу покупка(объем только по 9 км за квартал)</t>
        </r>
      </text>
    </comment>
  </commentList>
</comments>
</file>

<file path=xl/sharedStrings.xml><?xml version="1.0" encoding="utf-8"?>
<sst xmlns="http://schemas.openxmlformats.org/spreadsheetml/2006/main" count="148" uniqueCount="81">
  <si>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</si>
  <si>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</si>
  <si>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</si>
  <si>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</si>
  <si>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</si>
  <si>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</si>
  <si>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</si>
  <si>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</si>
  <si>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</si>
  <si>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</si>
  <si>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</si>
  <si>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</si>
  <si>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</si>
  <si>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</si>
  <si>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</si>
  <si>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</si>
  <si>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</si>
  <si>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</si>
  <si>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</si>
  <si>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</si>
  <si>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</si>
  <si>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</si>
  <si>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</si>
  <si>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</si>
  <si>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</si>
  <si>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</si>
  <si>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</si>
  <si>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</si>
  <si>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</si>
  <si>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</si>
  <si>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</si>
  <si>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</si>
  <si>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</si>
  <si>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</si>
  <si>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</si>
  <si>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</si>
  <si>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</si>
  <si>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</si>
  <si>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(руб./тыс.м</t>
    </r>
    <r>
      <rPr>
        <vertAlign val="superscript"/>
        <sz val="10"/>
        <rFont val="Tahoma"/>
        <family val="2"/>
        <charset val="204"/>
      </rPr>
      <t>3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</si>
  <si>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</si>
  <si>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</si>
  <si>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</si>
  <si>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</si>
  <si>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</si>
  <si>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</si>
  <si>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</si>
  <si>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</si>
  <si>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</si>
  <si>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</si>
  <si>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</si>
  <si>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</si>
  <si>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</si>
  <si>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</si>
  <si>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</si>
  <si>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</si>
  <si>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</si>
  <si>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</si>
  <si>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</si>
  <si>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</si>
  <si>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</si>
  <si>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</si>
  <si>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</si>
  <si>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</si>
  <si>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</si>
  <si>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</si>
  <si>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</si>
  <si>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</si>
  <si>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</si>
  <si>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</si>
  <si>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</si>
  <si>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</si>
  <si>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</si>
  <si>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</si>
  <si>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</si>
  <si>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</si>
  <si>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</si>
  <si>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Исполнитель </t>
    </r>
    <r>
      <rPr>
        <u/>
        <sz val="12"/>
        <rFont val="Times New Roman Cyr"/>
        <charset val="204"/>
      </rPr>
      <t>Заместитель начальника ПТУ Бортников И.А.</t>
    </r>
    <r>
      <rPr>
        <sz val="12"/>
        <rFont val="Times New Roman Cyr"/>
        <family val="1"/>
        <charset val="204"/>
      </rPr>
      <t xml:space="preserve"> /________________/ Тел. (38259) 6-60-80</t>
    </r>
  </si>
  <si>
    <t>Объём топлива, транспортированного автоперевозками (тыс.тн)</t>
  </si>
  <si>
    <r>
      <t>* Данные заполняются по итогам 4 квартала 2017 года и должны быть подтверждены первичными документами за 2017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</si>
  <si>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>* Данные заполняются по итогам 1 квартала 2018 года и должны быть подтверждены первичными документами за 2017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</si>
  <si>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Информация о фактически сложившихся ценах и объёмах потребления топлива по итогам 1 квартала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</si>
</sst>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40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25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30" fillId="0" borderId="4" xfId="0" applyNumberFormat="1" applyFont="1" applyFill="1" applyBorder="1" applyAlignment="1" applyProtection="1">
      <alignment horizontal="center" vertical="center" wrapText="1"/>
    </xf>
    <xf numFmtId="49" fontId="23" fillId="0" borderId="5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9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49" fontId="23" fillId="6" borderId="21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4" fontId="19" fillId="7" borderId="14" xfId="0" applyNumberFormat="1" applyFont="1" applyFill="1" applyBorder="1" applyAlignment="1">
      <alignment horizontal="center" vertical="center" wrapText="1"/>
    </xf>
    <xf numFmtId="4" fontId="19" fillId="7" borderId="9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20" fillId="0" borderId="36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7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25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4" fillId="0" borderId="39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3" xfId="26" applyFont="1" applyBorder="1" applyAlignment="1" applyProtection="1">
      <alignment horizontal="center" vertical="center" wrapText="1"/>
    </xf>
    <xf numFmtId="0" fontId="4" fillId="0" borderId="47" xfId="26" applyFont="1" applyBorder="1" applyAlignment="1" applyProtection="1">
      <alignment horizontal="center" vertical="center" wrapText="1"/>
    </xf>
    <xf numFmtId="0" fontId="4" fillId="0" borderId="3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3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40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0" xfId="26" applyFont="1" applyBorder="1" applyAlignment="1" applyProtection="1">
      <alignment horizontal="center" vertical="center" wrapText="1"/>
    </xf>
    <xf numFmtId="0" fontId="4" fillId="0" borderId="31" xfId="26" applyFont="1" applyBorder="1" applyAlignment="1" applyProtection="1">
      <alignment horizontal="center" vertical="center" wrapText="1"/>
    </xf>
    <xf numFmtId="0" fontId="4" fillId="0" borderId="37" xfId="26" applyFont="1" applyBorder="1" applyAlignment="1" applyProtection="1">
      <alignment horizontal="center" vertical="center" wrapText="1"/>
    </xf>
    <xf numFmtId="0" fontId="4" fillId="0" borderId="41" xfId="26" applyFont="1" applyBorder="1" applyAlignment="1" applyProtection="1">
      <alignment horizontal="center" vertical="center" wrapText="1"/>
    </xf>
    <xf numFmtId="0" fontId="4" fillId="0" borderId="42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4" fillId="0" borderId="45" xfId="26" applyFont="1" applyBorder="1" applyAlignment="1" applyProtection="1">
      <alignment horizontal="center" vertical="center" wrapText="1"/>
    </xf>
    <xf numFmtId="0" fontId="3" fillId="0" borderId="38" xfId="0" applyNumberFormat="1" applyFont="1" applyFill="1" applyBorder="1" applyAlignment="1" applyProtection="1">
      <alignment horizontal="center" vertical="center" wrapText="1"/>
    </xf>
    <xf numFmtId="0" fontId="3" fillId="0" borderId="46" xfId="0" applyNumberFormat="1" applyFont="1" applyFill="1" applyBorder="1" applyAlignment="1" applyProtection="1">
      <alignment horizontal="center" vertical="center" wrapText="1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8;&#1086;&#1087;&#1083;&#1080;&#1074;&#1086;\&#1058;&#1086;&#1087;&#1083;&#1080;&#1074;&#1086;%202018\&#1060;&#1086;&#1088;&#1084;&#1072;%20&#8470;%201%20&#1088;&#1072;&#1089;&#1093;&#1086;&#1076;&#1099;%20&#1087;&#1086;%20&#1075;&#1072;&#1079;-&#1085;&#1077;&#1092;&#1090;&#1100;%20&#1072;&#1085;&#1072;&#1083;&#1080;&#1079;_2018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04">
          <cell r="N304">
            <v>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  <sheetName val="нефть транспорт"/>
    </sheetNames>
    <sheetDataSet>
      <sheetData sheetId="0">
        <row r="6">
          <cell r="F6">
            <v>18524</v>
          </cell>
          <cell r="I6">
            <v>19385.5</v>
          </cell>
          <cell r="L6">
            <v>17044.5</v>
          </cell>
        </row>
        <row r="16">
          <cell r="E16">
            <v>42.076000000000001</v>
          </cell>
          <cell r="F16">
            <v>779415.82400000002</v>
          </cell>
          <cell r="H16">
            <v>33.262999999999998</v>
          </cell>
          <cell r="I16">
            <v>644819.88649999991</v>
          </cell>
          <cell r="K16">
            <v>42.238</v>
          </cell>
          <cell r="L16">
            <v>719925.59100000001</v>
          </cell>
        </row>
      </sheetData>
      <sheetData sheetId="1"/>
      <sheetData sheetId="2">
        <row r="16">
          <cell r="G16">
            <v>52</v>
          </cell>
          <cell r="K16">
            <v>54</v>
          </cell>
          <cell r="O16">
            <v>52</v>
          </cell>
        </row>
      </sheetData>
      <sheetData sheetId="3"/>
      <sheetData sheetId="4">
        <row r="7">
          <cell r="B7">
            <v>0</v>
          </cell>
          <cell r="D7">
            <v>21032.86</v>
          </cell>
          <cell r="F7">
            <v>26549.32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B7" zoomScale="90" zoomScaleNormal="90" workbookViewId="0">
      <selection activeCell="L21" sqref="L21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62" t="s">
        <v>0</v>
      </c>
    </row>
    <row r="3" spans="1:11" ht="37.9" customHeight="1">
      <c r="A3" s="86" t="str">
        <f>'Приложение №2'!A3:E3</f>
        <v>Информация о фактически сложившихся ценах и объёмах потребления топлива по итогам 1 квартала 2018 года</v>
      </c>
      <c r="B3" s="86"/>
      <c r="C3" s="86"/>
      <c r="D3" s="86"/>
      <c r="E3" s="86"/>
      <c r="F3" s="86"/>
      <c r="G3" s="86"/>
      <c r="H3" s="86"/>
      <c r="I3" s="86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70</v>
      </c>
      <c r="K5" s="62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87" t="s">
        <v>3</v>
      </c>
      <c r="B8" s="88"/>
      <c r="C8" s="88"/>
      <c r="D8" s="88"/>
      <c r="E8" s="91" t="s">
        <v>4</v>
      </c>
      <c r="F8" s="91" t="s">
        <v>5</v>
      </c>
      <c r="G8" s="91" t="s">
        <v>6</v>
      </c>
      <c r="H8" s="91" t="s">
        <v>7</v>
      </c>
      <c r="I8" s="93" t="s">
        <v>8</v>
      </c>
    </row>
    <row r="9" spans="1:11" ht="29.45" customHeight="1" thickBot="1">
      <c r="A9" s="89"/>
      <c r="B9" s="90"/>
      <c r="C9" s="90"/>
      <c r="D9" s="90"/>
      <c r="E9" s="92"/>
      <c r="F9" s="92"/>
      <c r="G9" s="92"/>
      <c r="H9" s="92"/>
      <c r="I9" s="94"/>
    </row>
    <row r="10" spans="1:11" ht="21.6" customHeight="1" thickBot="1">
      <c r="A10" s="74" t="s">
        <v>9</v>
      </c>
      <c r="B10" s="77" t="s">
        <v>10</v>
      </c>
      <c r="C10" s="40" t="s">
        <v>11</v>
      </c>
      <c r="D10" s="41" t="s">
        <v>12</v>
      </c>
      <c r="E10" s="49">
        <v>566.21</v>
      </c>
      <c r="F10" s="49">
        <v>566.21</v>
      </c>
      <c r="G10" s="49">
        <v>566.21</v>
      </c>
      <c r="H10" s="49">
        <v>566.21</v>
      </c>
      <c r="I10" s="49">
        <v>566.21</v>
      </c>
    </row>
    <row r="11" spans="1:11" ht="21.6" customHeight="1">
      <c r="A11" s="75"/>
      <c r="B11" s="78"/>
      <c r="C11" s="2" t="s">
        <v>13</v>
      </c>
      <c r="D11" s="3" t="s">
        <v>14</v>
      </c>
      <c r="E11" s="50">
        <f>E10*1.18</f>
        <v>668.12779999999998</v>
      </c>
      <c r="F11" s="50">
        <f>F10*1.18</f>
        <v>668.12779999999998</v>
      </c>
      <c r="G11" s="50">
        <f>G10*1.18</f>
        <v>668.12779999999998</v>
      </c>
      <c r="H11" s="50">
        <f>H10*1.18</f>
        <v>668.12779999999998</v>
      </c>
      <c r="I11" s="51">
        <f>I10*1.18</f>
        <v>668.12779999999998</v>
      </c>
    </row>
    <row r="12" spans="1:11" ht="21.6" customHeight="1">
      <c r="A12" s="75"/>
      <c r="B12" s="79" t="s">
        <v>15</v>
      </c>
      <c r="C12" s="2" t="s">
        <v>11</v>
      </c>
      <c r="D12" s="3" t="s">
        <v>16</v>
      </c>
      <c r="E12" s="52" t="s">
        <v>69</v>
      </c>
      <c r="F12" s="52" t="s">
        <v>69</v>
      </c>
      <c r="G12" s="52" t="s">
        <v>69</v>
      </c>
      <c r="H12" s="52" t="s">
        <v>69</v>
      </c>
      <c r="I12" s="53" t="s">
        <v>69</v>
      </c>
    </row>
    <row r="13" spans="1:11" ht="21.6" customHeight="1">
      <c r="A13" s="75"/>
      <c r="B13" s="79"/>
      <c r="C13" s="2" t="s">
        <v>13</v>
      </c>
      <c r="D13" s="3" t="s">
        <v>17</v>
      </c>
      <c r="E13" s="52" t="s">
        <v>69</v>
      </c>
      <c r="F13" s="52" t="s">
        <v>69</v>
      </c>
      <c r="G13" s="52" t="s">
        <v>69</v>
      </c>
      <c r="H13" s="52" t="s">
        <v>69</v>
      </c>
      <c r="I13" s="53" t="s">
        <v>69</v>
      </c>
    </row>
    <row r="14" spans="1:11" ht="29.45" customHeight="1" thickBot="1">
      <c r="A14" s="75"/>
      <c r="B14" s="82" t="s">
        <v>18</v>
      </c>
      <c r="C14" s="83"/>
      <c r="D14" s="42" t="s">
        <v>19</v>
      </c>
      <c r="E14" s="54">
        <v>138</v>
      </c>
      <c r="F14" s="54">
        <v>519</v>
      </c>
      <c r="G14" s="54">
        <v>50</v>
      </c>
      <c r="H14" s="54">
        <v>52</v>
      </c>
      <c r="I14" s="55">
        <v>205</v>
      </c>
      <c r="J14" t="b">
        <f>[1]TDSheet!$N$304=SUM(E14:I14)</f>
        <v>0</v>
      </c>
      <c r="K14" s="39">
        <f>E14+F14+G14+H14+I14</f>
        <v>964</v>
      </c>
    </row>
    <row r="15" spans="1:11" ht="29.45" customHeight="1" thickBot="1">
      <c r="A15" s="75"/>
      <c r="B15" s="77" t="s">
        <v>20</v>
      </c>
      <c r="C15" s="40" t="s">
        <v>11</v>
      </c>
      <c r="D15" s="41" t="s">
        <v>21</v>
      </c>
      <c r="E15" s="56" t="s">
        <v>69</v>
      </c>
      <c r="F15" s="56" t="s">
        <v>69</v>
      </c>
      <c r="G15" s="56" t="s">
        <v>69</v>
      </c>
      <c r="H15" s="56" t="s">
        <v>69</v>
      </c>
      <c r="I15" s="57" t="s">
        <v>69</v>
      </c>
      <c r="K15" s="39"/>
    </row>
    <row r="16" spans="1:11" ht="29.45" customHeight="1">
      <c r="A16" s="75"/>
      <c r="B16" s="78"/>
      <c r="C16" s="2" t="s">
        <v>13</v>
      </c>
      <c r="D16" s="3" t="s">
        <v>22</v>
      </c>
      <c r="E16" s="52" t="s">
        <v>69</v>
      </c>
      <c r="F16" s="52" t="s">
        <v>69</v>
      </c>
      <c r="G16" s="52" t="s">
        <v>69</v>
      </c>
      <c r="H16" s="52" t="s">
        <v>69</v>
      </c>
      <c r="I16" s="53" t="s">
        <v>69</v>
      </c>
      <c r="K16" s="39"/>
    </row>
    <row r="17" spans="1:11" ht="41.45" customHeight="1" thickBot="1">
      <c r="A17" s="75"/>
      <c r="B17" s="82" t="s">
        <v>23</v>
      </c>
      <c r="C17" s="83"/>
      <c r="D17" s="42" t="s">
        <v>24</v>
      </c>
      <c r="E17" s="54" t="s">
        <v>69</v>
      </c>
      <c r="F17" s="54" t="s">
        <v>69</v>
      </c>
      <c r="G17" s="54" t="s">
        <v>69</v>
      </c>
      <c r="H17" s="54" t="s">
        <v>69</v>
      </c>
      <c r="I17" s="55" t="s">
        <v>69</v>
      </c>
      <c r="K17" s="39"/>
    </row>
    <row r="18" spans="1:11" ht="29.45" customHeight="1" thickBot="1">
      <c r="A18" s="75"/>
      <c r="B18" s="80" t="s">
        <v>25</v>
      </c>
      <c r="C18" s="40" t="s">
        <v>11</v>
      </c>
      <c r="D18" s="41" t="s">
        <v>26</v>
      </c>
      <c r="E18" s="58">
        <f>(E10*E14)/1000</f>
        <v>78.136980000000008</v>
      </c>
      <c r="F18" s="58">
        <f>(F10*F14)/1000</f>
        <v>293.86298999999997</v>
      </c>
      <c r="G18" s="58">
        <f>(G10*G14)/1000</f>
        <v>28.310500000000001</v>
      </c>
      <c r="H18" s="58">
        <f>(H10*H14)/1000</f>
        <v>29.442920000000001</v>
      </c>
      <c r="I18" s="58">
        <f>(I10*I14)/1000</f>
        <v>116.07305000000001</v>
      </c>
      <c r="J18" s="12">
        <f>SUM(E18:I18)</f>
        <v>545.82643999999993</v>
      </c>
      <c r="K18" s="39">
        <f>E18+F18+G18+H18+I18</f>
        <v>545.82643999999993</v>
      </c>
    </row>
    <row r="19" spans="1:11" ht="29.45" customHeight="1" thickBot="1">
      <c r="A19" s="75"/>
      <c r="B19" s="81"/>
      <c r="C19" s="44" t="s">
        <v>13</v>
      </c>
      <c r="D19" s="42" t="s">
        <v>27</v>
      </c>
      <c r="E19" s="59">
        <f t="shared" ref="E19:J19" si="0">E18*1.18</f>
        <v>92.201636399999998</v>
      </c>
      <c r="F19" s="59">
        <f t="shared" si="0"/>
        <v>346.75832819999994</v>
      </c>
      <c r="G19" s="59">
        <f t="shared" si="0"/>
        <v>33.406390000000002</v>
      </c>
      <c r="H19" s="59">
        <f t="shared" si="0"/>
        <v>34.742645599999996</v>
      </c>
      <c r="I19" s="60">
        <f t="shared" si="0"/>
        <v>136.96619900000002</v>
      </c>
      <c r="J19" s="43">
        <f t="shared" si="0"/>
        <v>644.07519919999993</v>
      </c>
      <c r="K19" s="39">
        <f>E19+F19+G19+H19+I19</f>
        <v>644.07519919999993</v>
      </c>
    </row>
    <row r="20" spans="1:11" ht="43.9" customHeight="1" thickBot="1">
      <c r="A20" s="76"/>
      <c r="B20" s="84" t="s">
        <v>28</v>
      </c>
      <c r="C20" s="85"/>
      <c r="D20" s="46" t="s">
        <v>29</v>
      </c>
      <c r="E20" s="61">
        <v>10292</v>
      </c>
      <c r="F20" s="61">
        <v>10292</v>
      </c>
      <c r="G20" s="61">
        <v>10292</v>
      </c>
      <c r="H20" s="61">
        <v>10292</v>
      </c>
      <c r="I20" s="61">
        <v>10292</v>
      </c>
    </row>
    <row r="21" spans="1:11" ht="29.45" customHeight="1" thickBot="1">
      <c r="A21" s="70" t="s">
        <v>30</v>
      </c>
      <c r="B21" s="71"/>
      <c r="C21" s="71"/>
      <c r="D21" s="45"/>
      <c r="E21" s="47"/>
      <c r="F21" s="47"/>
      <c r="G21" s="47"/>
      <c r="H21" s="47"/>
      <c r="I21" s="34"/>
    </row>
    <row r="22" spans="1:11" ht="7.9" customHeight="1"/>
    <row r="23" spans="1:11" ht="22.15" customHeight="1">
      <c r="A23" s="72" t="s">
        <v>79</v>
      </c>
      <c r="B23" s="72"/>
      <c r="C23" s="72"/>
      <c r="D23" s="72"/>
      <c r="E23" s="72"/>
      <c r="F23" s="72"/>
      <c r="G23" s="72"/>
      <c r="H23" s="72"/>
      <c r="I23" s="72"/>
    </row>
    <row r="24" spans="1:11" ht="44.45" customHeight="1">
      <c r="A24" s="72"/>
      <c r="B24" s="72"/>
      <c r="C24" s="72"/>
      <c r="D24" s="72"/>
      <c r="E24" s="72"/>
      <c r="F24" s="72"/>
      <c r="G24" s="72"/>
      <c r="H24" s="72"/>
      <c r="I24" s="72"/>
    </row>
    <row r="25" spans="1:11" ht="19.149999999999999" customHeight="1">
      <c r="A25" s="4" t="s">
        <v>31</v>
      </c>
    </row>
    <row r="27" spans="1:11" ht="15.75">
      <c r="A27" s="5" t="s">
        <v>75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 t="s">
        <v>32</v>
      </c>
      <c r="D28" s="7"/>
      <c r="E28" s="7"/>
      <c r="F28" s="7"/>
      <c r="G28" s="7"/>
      <c r="H28" s="7"/>
      <c r="I28" s="7"/>
    </row>
    <row r="29" spans="1:11" ht="15.75">
      <c r="A29" s="73" t="str">
        <f>'Приложение №2'!A41:F41</f>
        <v>Исполнитель Заместитель начальника ПТУ Бортников И.А. /________________/ Тел. (38259) 6-60-80</v>
      </c>
      <c r="B29" s="73"/>
      <c r="C29" s="73"/>
      <c r="D29" s="73"/>
      <c r="E29" s="73"/>
      <c r="F29" s="73"/>
      <c r="G29" s="73"/>
      <c r="H29" s="73"/>
      <c r="I29" s="73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73"/>
      <c r="B31" s="73"/>
      <c r="C31" s="73"/>
      <c r="D31" s="73"/>
      <c r="E31" s="73"/>
      <c r="F31" s="73"/>
      <c r="G31" s="73"/>
      <c r="H31" s="73"/>
      <c r="I31" s="73"/>
    </row>
  </sheetData>
  <sheetProtection selectLockedCells="1" selectUnlockedCells="1"/>
  <mergeCells count="19">
    <mergeCell ref="A3:I3"/>
    <mergeCell ref="A8:D9"/>
    <mergeCell ref="E8:E9"/>
    <mergeCell ref="F8:F9"/>
    <mergeCell ref="G8:G9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</mergeCells>
  <pageMargins left="0.17" right="0.11805555555555555" top="0.34" bottom="0.74791666666666667" header="0.31" footer="0.51180555555555551"/>
  <pageSetup paperSize="9" scale="47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view="pageBreakPreview" topLeftCell="A22" zoomScale="80" zoomScaleNormal="100" zoomScaleSheetLayoutView="80" workbookViewId="0">
      <selection activeCell="D13" sqref="C13:D13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33</v>
      </c>
    </row>
    <row r="3" spans="1:9" ht="32.25" customHeight="1">
      <c r="A3" s="86" t="s">
        <v>80</v>
      </c>
      <c r="B3" s="86"/>
      <c r="C3" s="86"/>
      <c r="D3" s="86"/>
      <c r="E3" s="86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71</v>
      </c>
    </row>
    <row r="6" spans="1:9" ht="19.149999999999999" customHeight="1">
      <c r="A6" t="s">
        <v>34</v>
      </c>
    </row>
    <row r="7" spans="1:9" ht="16.149999999999999" customHeight="1" thickBot="1"/>
    <row r="8" spans="1:9" ht="33.6" customHeight="1">
      <c r="A8" s="101" t="s">
        <v>3</v>
      </c>
      <c r="B8" s="102"/>
      <c r="C8" s="102"/>
      <c r="D8" s="102"/>
      <c r="E8" s="105" t="s">
        <v>35</v>
      </c>
    </row>
    <row r="9" spans="1:9" ht="19.899999999999999" customHeight="1" thickBot="1">
      <c r="A9" s="103"/>
      <c r="B9" s="104"/>
      <c r="C9" s="104"/>
      <c r="D9" s="104"/>
      <c r="E9" s="106"/>
    </row>
    <row r="10" spans="1:9" ht="30" customHeight="1" thickBot="1">
      <c r="A10" s="107" t="s">
        <v>36</v>
      </c>
      <c r="B10" s="109" t="s">
        <v>37</v>
      </c>
      <c r="C10" s="16" t="s">
        <v>11</v>
      </c>
      <c r="D10" s="17" t="s">
        <v>12</v>
      </c>
      <c r="E10" s="68">
        <f>([2]Нефть!$F$6+[2]Нефть!$I$6+[2]Нефть!$L$6)/3</f>
        <v>18318</v>
      </c>
    </row>
    <row r="11" spans="1:9" ht="30" customHeight="1">
      <c r="A11" s="108"/>
      <c r="B11" s="110"/>
      <c r="C11" s="8" t="s">
        <v>13</v>
      </c>
      <c r="D11" s="9" t="s">
        <v>14</v>
      </c>
      <c r="E11" s="69">
        <f>E10*1.18</f>
        <v>21615.239999999998</v>
      </c>
    </row>
    <row r="12" spans="1:9" ht="30" customHeight="1">
      <c r="A12" s="108"/>
      <c r="B12" s="111" t="s">
        <v>38</v>
      </c>
      <c r="C12" s="8" t="s">
        <v>11</v>
      </c>
      <c r="D12" s="9" t="s">
        <v>16</v>
      </c>
      <c r="E12" s="69">
        <f>E10+E17</f>
        <v>423007.52261071466</v>
      </c>
      <c r="F12" s="48"/>
    </row>
    <row r="13" spans="1:9" ht="30" customHeight="1">
      <c r="A13" s="108"/>
      <c r="B13" s="111"/>
      <c r="C13" s="8" t="s">
        <v>13</v>
      </c>
      <c r="D13" s="9" t="s">
        <v>17</v>
      </c>
      <c r="E13" s="69">
        <f>E12*1.18</f>
        <v>499148.8766806433</v>
      </c>
      <c r="F13" s="48"/>
      <c r="H13" s="13" t="s">
        <v>72</v>
      </c>
    </row>
    <row r="14" spans="1:9" ht="28.9" customHeight="1">
      <c r="A14" s="108"/>
      <c r="B14" s="111" t="s">
        <v>39</v>
      </c>
      <c r="C14" s="112"/>
      <c r="D14" s="9" t="s">
        <v>40</v>
      </c>
      <c r="E14" s="69">
        <f>'[2]Нефть анализ'!$G$16+'[2]Нефть анализ'!$K$16+'[2]Нефть анализ'!$O$16</f>
        <v>158</v>
      </c>
      <c r="F14" s="48"/>
      <c r="H14">
        <f>E14*E10/1000</f>
        <v>2894.2440000000001</v>
      </c>
    </row>
    <row r="15" spans="1:9" ht="26.25" customHeight="1" thickBot="1">
      <c r="A15" s="108"/>
      <c r="B15" s="113" t="s">
        <v>41</v>
      </c>
      <c r="C15" s="8" t="s">
        <v>11</v>
      </c>
      <c r="D15" s="9" t="s">
        <v>42</v>
      </c>
      <c r="E15" s="69">
        <f>E19+([2]Нефть!$F$16+[2]Нефть!$I$16+[2]Нефть!$L$16)/1000</f>
        <v>2191.7434815000001</v>
      </c>
      <c r="F15" s="48"/>
      <c r="H15" s="13" t="s">
        <v>73</v>
      </c>
    </row>
    <row r="16" spans="1:9" ht="29.25" customHeight="1" thickBot="1">
      <c r="A16" s="108"/>
      <c r="B16" s="114"/>
      <c r="C16" s="18" t="s">
        <v>13</v>
      </c>
      <c r="D16" s="19" t="s">
        <v>43</v>
      </c>
      <c r="E16" s="63">
        <f>E15*1.18</f>
        <v>2586.2573081700002</v>
      </c>
      <c r="F16" s="48"/>
      <c r="H16" s="12">
        <f>E15-H14</f>
        <v>-702.5005185</v>
      </c>
      <c r="I16" s="12"/>
    </row>
    <row r="17" spans="1:8" ht="25.9" customHeight="1" thickBot="1">
      <c r="A17" s="108"/>
      <c r="B17" s="115" t="s">
        <v>44</v>
      </c>
      <c r="C17" s="20" t="s">
        <v>11</v>
      </c>
      <c r="D17" s="21" t="s">
        <v>45</v>
      </c>
      <c r="E17" s="66">
        <f>(E19/E21)*1000</f>
        <v>404689.52261071466</v>
      </c>
      <c r="F17" s="48"/>
      <c r="H17" t="s">
        <v>74</v>
      </c>
    </row>
    <row r="18" spans="1:8" ht="25.9" customHeight="1">
      <c r="A18" s="108"/>
      <c r="B18" s="116"/>
      <c r="C18" s="14" t="s">
        <v>13</v>
      </c>
      <c r="D18" s="15" t="s">
        <v>46</v>
      </c>
      <c r="E18" s="67">
        <f>E17*1.18</f>
        <v>477533.63668064325</v>
      </c>
      <c r="F18" s="48"/>
      <c r="H18" s="48">
        <f>H16*1000/E14</f>
        <v>-4446.2058132911388</v>
      </c>
    </row>
    <row r="19" spans="1:8" ht="25.9" customHeight="1">
      <c r="A19" s="108"/>
      <c r="B19" s="117" t="s">
        <v>47</v>
      </c>
      <c r="C19" s="14" t="s">
        <v>11</v>
      </c>
      <c r="D19" s="15" t="s">
        <v>48</v>
      </c>
      <c r="E19" s="64">
        <f>('[2]нефть транспорт'!$B$7+'[2]нефть транспорт'!$D$7+'[2]нефть транспорт'!$F$7)/1000</f>
        <v>47.582180000000001</v>
      </c>
      <c r="F19" s="48"/>
    </row>
    <row r="20" spans="1:8" ht="25.9" customHeight="1">
      <c r="A20" s="108"/>
      <c r="B20" s="117"/>
      <c r="C20" s="14" t="s">
        <v>13</v>
      </c>
      <c r="D20" s="15" t="s">
        <v>49</v>
      </c>
      <c r="E20" s="64">
        <f>E19*1.18</f>
        <v>56.146972399999996</v>
      </c>
      <c r="F20" s="48"/>
    </row>
    <row r="21" spans="1:8" ht="29.45" customHeight="1" thickBot="1">
      <c r="A21" s="108"/>
      <c r="B21" s="118" t="s">
        <v>77</v>
      </c>
      <c r="C21" s="119"/>
      <c r="D21" s="19" t="s">
        <v>50</v>
      </c>
      <c r="E21" s="65">
        <f>([2]Нефть!$E$16+[2]Нефть!$H$16+[2]Нефть!$K$16)/1000</f>
        <v>0.117577</v>
      </c>
      <c r="F21" s="48"/>
    </row>
    <row r="22" spans="1:8" ht="25.9" customHeight="1" thickBot="1">
      <c r="A22" s="108"/>
      <c r="B22" s="115" t="s">
        <v>51</v>
      </c>
      <c r="C22" s="16" t="s">
        <v>11</v>
      </c>
      <c r="D22" s="17" t="s">
        <v>52</v>
      </c>
      <c r="E22" s="22" t="s">
        <v>69</v>
      </c>
    </row>
    <row r="23" spans="1:8" ht="25.9" customHeight="1">
      <c r="A23" s="108"/>
      <c r="B23" s="116"/>
      <c r="C23" s="8" t="s">
        <v>13</v>
      </c>
      <c r="D23" s="9" t="s">
        <v>53</v>
      </c>
      <c r="E23" s="23" t="s">
        <v>69</v>
      </c>
    </row>
    <row r="24" spans="1:8" ht="25.9" customHeight="1">
      <c r="A24" s="108"/>
      <c r="B24" s="120" t="s">
        <v>54</v>
      </c>
      <c r="C24" s="8" t="s">
        <v>11</v>
      </c>
      <c r="D24" s="9" t="s">
        <v>55</v>
      </c>
      <c r="E24" s="23" t="s">
        <v>69</v>
      </c>
    </row>
    <row r="25" spans="1:8" ht="25.9" customHeight="1">
      <c r="A25" s="108"/>
      <c r="B25" s="120"/>
      <c r="C25" s="8" t="s">
        <v>13</v>
      </c>
      <c r="D25" s="9" t="s">
        <v>56</v>
      </c>
      <c r="E25" s="23" t="s">
        <v>69</v>
      </c>
    </row>
    <row r="26" spans="1:8" ht="30.6" customHeight="1" thickBot="1">
      <c r="A26" s="108"/>
      <c r="B26" s="121" t="s">
        <v>57</v>
      </c>
      <c r="C26" s="122"/>
      <c r="D26" s="24" t="s">
        <v>58</v>
      </c>
      <c r="E26" s="25" t="s">
        <v>69</v>
      </c>
    </row>
    <row r="27" spans="1:8" ht="25.9" customHeight="1">
      <c r="A27" s="108"/>
      <c r="B27" s="123" t="s">
        <v>59</v>
      </c>
      <c r="C27" s="28" t="s">
        <v>11</v>
      </c>
      <c r="D27" s="29" t="s">
        <v>60</v>
      </c>
      <c r="E27" s="30" t="s">
        <v>69</v>
      </c>
    </row>
    <row r="28" spans="1:8" ht="30" customHeight="1">
      <c r="A28" s="108"/>
      <c r="B28" s="124"/>
      <c r="C28" s="26" t="s">
        <v>13</v>
      </c>
      <c r="D28" s="27" t="s">
        <v>61</v>
      </c>
      <c r="E28" s="23" t="s">
        <v>69</v>
      </c>
    </row>
    <row r="29" spans="1:8" ht="25.9" customHeight="1">
      <c r="A29" s="108"/>
      <c r="B29" s="124" t="s">
        <v>62</v>
      </c>
      <c r="C29" s="26" t="s">
        <v>11</v>
      </c>
      <c r="D29" s="27" t="s">
        <v>63</v>
      </c>
      <c r="E29" s="23" t="s">
        <v>69</v>
      </c>
    </row>
    <row r="30" spans="1:8" ht="25.9" customHeight="1">
      <c r="A30" s="108"/>
      <c r="B30" s="124"/>
      <c r="C30" s="26" t="s">
        <v>13</v>
      </c>
      <c r="D30" s="27" t="s">
        <v>64</v>
      </c>
      <c r="E30" s="23" t="s">
        <v>69</v>
      </c>
    </row>
    <row r="31" spans="1:8" ht="30.6" customHeight="1" thickBot="1">
      <c r="A31" s="108"/>
      <c r="B31" s="95" t="s">
        <v>65</v>
      </c>
      <c r="C31" s="96"/>
      <c r="D31" s="31" t="s">
        <v>66</v>
      </c>
      <c r="E31" s="32" t="s">
        <v>69</v>
      </c>
    </row>
    <row r="32" spans="1:8" ht="25.9" customHeight="1" thickBot="1">
      <c r="A32" s="108"/>
      <c r="B32" s="97" t="s">
        <v>67</v>
      </c>
      <c r="C32" s="98"/>
      <c r="D32" s="33" t="s">
        <v>29</v>
      </c>
      <c r="E32" s="63">
        <v>9500</v>
      </c>
    </row>
    <row r="33" spans="1:6" ht="25.9" customHeight="1" thickBot="1">
      <c r="A33" s="108"/>
      <c r="B33" s="99" t="s">
        <v>68</v>
      </c>
      <c r="C33" s="100"/>
      <c r="D33" s="38"/>
      <c r="E33" s="34"/>
    </row>
    <row r="34" spans="1:6" ht="12.6" customHeight="1">
      <c r="A34" s="10"/>
      <c r="B34" s="35"/>
      <c r="C34" s="36"/>
      <c r="D34" s="37"/>
    </row>
    <row r="35" spans="1:6" ht="32.450000000000003" customHeight="1">
      <c r="A35" s="72" t="s">
        <v>78</v>
      </c>
      <c r="B35" s="72"/>
      <c r="C35" s="72"/>
      <c r="D35" s="72"/>
      <c r="E35" s="72"/>
    </row>
    <row r="36" spans="1:6" ht="83.25" customHeight="1">
      <c r="A36" s="72"/>
      <c r="B36" s="72"/>
      <c r="C36" s="72"/>
      <c r="D36" s="72"/>
      <c r="E36" s="72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75</v>
      </c>
      <c r="B39" s="6"/>
      <c r="C39" s="6"/>
      <c r="D39" s="7"/>
      <c r="E39" s="7"/>
      <c r="F39" s="7"/>
    </row>
    <row r="40" spans="1:6">
      <c r="A40" s="6"/>
      <c r="B40" s="6"/>
      <c r="C40" s="6" t="s">
        <v>32</v>
      </c>
      <c r="D40" s="7"/>
      <c r="E40" s="7"/>
      <c r="F40" s="7"/>
    </row>
    <row r="41" spans="1:6" ht="15.75" customHeight="1">
      <c r="A41" s="73" t="s">
        <v>76</v>
      </c>
      <c r="B41" s="73"/>
      <c r="C41" s="73"/>
      <c r="D41" s="73"/>
      <c r="E41" s="73"/>
      <c r="F41" s="73"/>
    </row>
    <row r="42" spans="1:6">
      <c r="A42" s="6"/>
      <c r="B42" s="6"/>
      <c r="C42" s="6"/>
      <c r="D42" s="7"/>
      <c r="E42" s="7"/>
      <c r="F42" s="7"/>
    </row>
    <row r="43" spans="1:6" ht="15.75">
      <c r="A43" s="73"/>
      <c r="B43" s="73"/>
      <c r="C43" s="73"/>
      <c r="D43" s="73"/>
      <c r="E43" s="73"/>
      <c r="F43" s="73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35:E36"/>
    <mergeCell ref="A43:F43"/>
    <mergeCell ref="A41:F41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Соколова Яна Александровна</cp:lastModifiedBy>
  <cp:lastPrinted>2015-02-12T02:49:59Z</cp:lastPrinted>
  <dcterms:created xsi:type="dcterms:W3CDTF">2013-08-14T05:09:02Z</dcterms:created>
  <dcterms:modified xsi:type="dcterms:W3CDTF">2018-04-05T10:02:51Z</dcterms:modified>
</cp:coreProperties>
</file>