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  <externalReference r:id="rId7"/>
    <externalReference r:id="rId8"/>
  </externalReferences>
  <definedNames>
    <definedName name="god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10" authorId="0">
      <text>
        <r>
          <rPr>
            <sz val="11"/>
            <rFont val="Arial Cyr"/>
            <family val="2"/>
          </rPr>
          <t>Средняя цена 1-го полугодия 2013 года</t>
        </r>
      </text>
    </comment>
  </commentList>
</comments>
</file>

<file path=xl/sharedStrings.xml><?xml version="1.0" encoding="utf-8"?>
<sst xmlns="http://schemas.openxmlformats.org/spreadsheetml/2006/main" count="149" uniqueCount="77">
  <si>
    <t>Приложение 1</t>
  </si>
  <si>
    <t>Информация о фактически сложившихся ценах и объёмах потребления топлива по итогам за 1 полугодие 2013 года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</si>
  <si>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</si>
  <si>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</si>
  <si>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</si>
  <si>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</si>
  <si>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</si>
  <si>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</si>
  <si>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</si>
  <si>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</si>
  <si>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</si>
  <si>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</si>
  <si>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</si>
  <si>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</si>
  <si>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</si>
  <si>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</si>
  <si>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</si>
  <si>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</si>
  <si>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</si>
  <si>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</si>
  <si>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</si>
  <si>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</si>
  <si>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</si>
  <si>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</si>
  <si>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</si>
  <si>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</si>
  <si>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</si>
  <si>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</si>
  <si>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</si>
  <si>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</si>
  <si>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</si>
  <si>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</si>
  <si>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r>
      <t>* Данные заполняются по итогам за 1 полугодие 2013 года и должны быть подтверждены первичными документами за 2 квартал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</si>
  <si>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</si>
  <si>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</si>
  <si>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</si>
  <si>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</si>
  <si>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</si>
  <si>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</si>
  <si>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</si>
  <si>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</si>
  <si>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</si>
  <si>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</si>
  <si>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</si>
  <si>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</si>
  <si>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</si>
  <si>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</si>
  <si>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</si>
  <si>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</si>
  <si>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</si>
  <si>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</si>
  <si>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</si>
  <si>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</si>
  <si>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</si>
  <si>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</si>
  <si>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</si>
  <si>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</si>
  <si>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</si>
  <si>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</si>
  <si>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</si>
  <si>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</si>
  <si>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</si>
  <si>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</si>
  <si>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</si>
  <si>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</si>
  <si>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</si>
  <si>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</si>
  <si>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</si>
  <si>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</si>
  <si>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</si>
  <si>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</si>
  <si>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</si>
  <si>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</si>
  <si>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r>
      <t xml:space="preserve">Исполнитель </t>
    </r>
    <r>
      <rPr>
        <u val="single"/>
        <sz val="12"/>
        <rFont val="Times New Roman Cyr"/>
        <family val="0"/>
      </rPr>
      <t>ведущий специалист ПЭО Михайлова Р.Ф.</t>
    </r>
    <r>
      <rPr>
        <sz val="12"/>
        <rFont val="Times New Roman Cyr"/>
        <family val="1"/>
      </rPr>
      <t xml:space="preserve"> /________________/ Тел. (38259) 6-66-39</t>
    </r>
  </si>
  <si>
    <r>
      <t xml:space="preserve">Руководитель </t>
    </r>
    <r>
      <rPr>
        <u val="single"/>
        <sz val="12"/>
        <rFont val="Times New Roman Cyr"/>
        <family val="0"/>
      </rPr>
      <t xml:space="preserve">Управляющий директор Мажурин В.А. </t>
    </r>
    <r>
      <rPr>
        <sz val="12"/>
        <rFont val="Times New Roman Cyr"/>
        <family val="1"/>
      </rPr>
      <t>/_____________/</t>
    </r>
  </si>
  <si>
    <r>
      <t xml:space="preserve">Исполнитель </t>
    </r>
    <r>
      <rPr>
        <u val="single"/>
        <sz val="12"/>
        <rFont val="Times New Roman Cyr"/>
        <family val="0"/>
      </rPr>
      <t>специалист ПТУ Надыкто А.С.</t>
    </r>
    <r>
      <rPr>
        <sz val="12"/>
        <rFont val="Times New Roman Cyr"/>
        <family val="1"/>
      </rPr>
      <t xml:space="preserve"> /________________/ Тел. (38259) 6-60-83</t>
    </r>
  </si>
  <si>
    <t>Район Нижневартовский район, ХМАО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</si>
</sst>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</numFmts>
  <fonts count="67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168" fontId="4" fillId="0" borderId="1">
      <alignment/>
      <protection locked="0"/>
    </xf>
    <xf numFmtId="0" fontId="52" fillId="26" borderId="2" applyNumberFormat="0" applyAlignment="0" applyProtection="0"/>
    <xf numFmtId="0" fontId="53" fillId="27" borderId="3" applyNumberFormat="0" applyAlignment="0" applyProtection="0"/>
    <xf numFmtId="0" fontId="54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8" fontId="7" fillId="28" borderId="1">
      <alignment/>
      <protection/>
    </xf>
    <xf numFmtId="4" fontId="8" fillId="29" borderId="0" applyBorder="0">
      <alignment horizontal="right"/>
      <protection/>
    </xf>
    <xf numFmtId="0" fontId="57" fillId="0" borderId="6" applyNumberFormat="0" applyFill="0" applyAlignment="0" applyProtection="0"/>
    <xf numFmtId="0" fontId="58" fillId="30" borderId="7" applyNumberFormat="0" applyAlignment="0" applyProtection="0"/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9" fillId="0" borderId="0" applyFill="0">
      <alignment wrapText="1"/>
      <protection/>
    </xf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49" fontId="9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5" fillId="36" borderId="0" applyNumberFormat="0" applyBorder="0" applyAlignment="0" applyProtection="0"/>
  </cellStyleXfs>
  <cellXfs count="65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8" fillId="37" borderId="13" xfId="0" applyNumberFormat="1" applyFont="1" applyFill="1" applyBorder="1" applyAlignment="1" applyProtection="1">
      <alignment horizontal="center" vertical="center" wrapText="1"/>
      <protection/>
    </xf>
    <xf numFmtId="49" fontId="23" fillId="37" borderId="14" xfId="75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5" xfId="75" applyNumberFormat="1" applyFont="1" applyFill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>
      <alignment horizontal="center" vertical="center" wrapText="1"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6" xfId="75" applyNumberFormat="1" applyFont="1" applyFill="1" applyBorder="1" applyAlignment="1" applyProtection="1">
      <alignment horizontal="center" vertical="center" wrapText="1"/>
      <protection/>
    </xf>
    <xf numFmtId="0" fontId="30" fillId="37" borderId="13" xfId="0" applyNumberFormat="1" applyFont="1" applyFill="1" applyBorder="1" applyAlignment="1" applyProtection="1">
      <alignment horizontal="center" vertical="center" wrapText="1"/>
      <protection/>
    </xf>
    <xf numFmtId="49" fontId="23" fillId="37" borderId="17" xfId="75" applyNumberFormat="1" applyFont="1" applyFill="1" applyBorder="1" applyAlignment="1" applyProtection="1">
      <alignment horizontal="center" vertical="center" wrapText="1"/>
      <protection/>
    </xf>
    <xf numFmtId="0" fontId="30" fillId="37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Font="1" applyBorder="1" applyAlignment="1">
      <alignment horizontal="center" vertical="distributed" wrapText="1"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172" fontId="0" fillId="0" borderId="21" xfId="0" applyNumberForma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76" applyFont="1" applyBorder="1" applyAlignment="1" applyProtection="1">
      <alignment horizontal="center" vertical="center" wrapText="1"/>
      <protection/>
    </xf>
    <xf numFmtId="0" fontId="0" fillId="0" borderId="23" xfId="76" applyFont="1" applyBorder="1" applyAlignment="1" applyProtection="1">
      <alignment horizontal="center" vertical="center" wrapText="1"/>
      <protection/>
    </xf>
    <xf numFmtId="0" fontId="0" fillId="0" borderId="24" xfId="76" applyFont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76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76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4" fillId="0" borderId="22" xfId="76" applyFont="1" applyBorder="1" applyAlignment="1" applyProtection="1">
      <alignment horizontal="center" vertical="center" wrapText="1"/>
      <protection/>
    </xf>
    <xf numFmtId="0" fontId="4" fillId="0" borderId="23" xfId="76" applyFont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й заголовок" xfId="62"/>
    <cellStyle name="Мой заголовок листа" xfId="63"/>
    <cellStyle name="Мои наименования показателей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84;&#1072;&#1090;&#1077;&#1088;&#1080;&#1072;&#1083;&#1099;\&#1056;&#1040;&#1057;&#1064;&#1048;&#1060;&#1056;&#1054;&#1042;&#1050;&#1048;\10-23\10-23%201%20&#1087;&#1086;&#1083;&#1091;&#1075;&#1086;&#1076;&#108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58;&#1054;&#1055;&#1051;&#1048;&#1042;&#1054;\&#1050;&#1086;&#1087;&#1080;&#1103;%20&#1054;&#1090;&#1095;&#1077;&#1090;%20&#1087;&#1086;%20&#1090;&#1072;&#1083;&#1086;&#1085;&#1072;&#1084;%202013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58;&#1054;&#1055;&#1051;&#1048;&#1042;&#1054;\&#1058;&#1086;&#1087;&#1083;&#1080;&#1074;&#1086;%20&#1089;&#1074;&#1086;&#1076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0;%20&#1087;&#1088;&#1080;&#1082;&#1072;&#1079;&#1091;\_2013%20&#1075;&#1086;&#1076;%20&#1073;&#1072;&#1079;&#1072;%20&#1088;&#1072;&#1089;&#1096;&#1080;&#1092;&#1088;&#1086;&#1074;&#1086;&#1082;\&#1062;&#1054;%20&#1050;&#1086;&#1088;&#1085;&#1077;&#1074;\&#1040;&#1074;&#1090;&#1086;&#1090;&#1088;&#1072;&#1085;&#1089;&#1087;&#1086;&#1088;&#1090;%202013\&#1054;&#1054;&#1054;%20&#1059;&#1058;&#1058;-2\&#1059;&#1058;&#1058;-2%20%20%202013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73">
          <cell r="M173">
            <v>1689259.5</v>
          </cell>
        </row>
        <row r="181">
          <cell r="M181">
            <v>2264816.31</v>
          </cell>
        </row>
        <row r="195">
          <cell r="P195">
            <v>4202960</v>
          </cell>
          <cell r="Q195">
            <v>7856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2"/>
      <sheetName val="01.13."/>
      <sheetName val="02.13. "/>
      <sheetName val="03.13."/>
      <sheetName val="04.13."/>
      <sheetName val="05.13."/>
      <sheetName val="06.13."/>
      <sheetName val="07.13."/>
      <sheetName val="ВАХ  2013"/>
      <sheetName val="нефть"/>
      <sheetName val="ОБЬ 2013 "/>
      <sheetName val="ВАХ - 310 (2013)"/>
      <sheetName val="анализ"/>
      <sheetName val="Лист1"/>
    </sheetNames>
    <sheetDataSet>
      <sheetData sheetId="9">
        <row r="9">
          <cell r="E9">
            <v>44550</v>
          </cell>
          <cell r="G9">
            <v>24300</v>
          </cell>
          <cell r="I9">
            <v>33450</v>
          </cell>
          <cell r="M9">
            <v>5400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месячно"/>
      <sheetName val="По бух"/>
      <sheetName val="По бух (2)"/>
    </sheetNames>
    <sheetDataSet>
      <sheetData sheetId="0">
        <row r="46">
          <cell r="J46">
            <v>1043.532</v>
          </cell>
          <cell r="S46">
            <v>1020.052</v>
          </cell>
          <cell r="AB46">
            <v>873.97</v>
          </cell>
          <cell r="AS46">
            <v>228.432</v>
          </cell>
          <cell r="BB46">
            <v>107.16</v>
          </cell>
          <cell r="BK46">
            <v>257.28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ха и шифры"/>
      <sheetName val="Образец"/>
      <sheetName val="01.2013"/>
      <sheetName val="02.2013"/>
      <sheetName val="03.013"/>
      <sheetName val="04.2013"/>
      <sheetName val="05.2013"/>
      <sheetName val="06.2013"/>
      <sheetName val="07.2013"/>
      <sheetName val="07.2013 (2)"/>
    </sheetNames>
    <sheetDataSet>
      <sheetData sheetId="2">
        <row r="126">
          <cell r="K126">
            <v>6613.68</v>
          </cell>
        </row>
        <row r="127">
          <cell r="K127">
            <v>6613.68</v>
          </cell>
        </row>
        <row r="128">
          <cell r="K128">
            <v>7594.5599999999995</v>
          </cell>
        </row>
        <row r="129">
          <cell r="K129">
            <v>5063.04</v>
          </cell>
        </row>
        <row r="130">
          <cell r="K130">
            <v>5063.04</v>
          </cell>
        </row>
      </sheetData>
      <sheetData sheetId="3">
        <row r="90">
          <cell r="K90">
            <v>5934.32</v>
          </cell>
        </row>
        <row r="91">
          <cell r="K91">
            <v>5934.32</v>
          </cell>
        </row>
        <row r="92">
          <cell r="K92">
            <v>8901.48</v>
          </cell>
        </row>
        <row r="261">
          <cell r="K261">
            <v>5934.32</v>
          </cell>
        </row>
        <row r="262">
          <cell r="K262">
            <v>5934.32</v>
          </cell>
        </row>
        <row r="263">
          <cell r="K263">
            <v>5934.32</v>
          </cell>
        </row>
        <row r="264">
          <cell r="K264">
            <v>5934.32</v>
          </cell>
        </row>
      </sheetData>
      <sheetData sheetId="4">
        <row r="91">
          <cell r="K91">
            <v>8901.48</v>
          </cell>
        </row>
        <row r="92">
          <cell r="K92">
            <v>8901.48</v>
          </cell>
        </row>
        <row r="219">
          <cell r="K219">
            <v>5829.68</v>
          </cell>
        </row>
        <row r="220">
          <cell r="K220">
            <v>8744.52</v>
          </cell>
        </row>
      </sheetData>
      <sheetData sheetId="5">
        <row r="103">
          <cell r="K103">
            <v>7287.1</v>
          </cell>
        </row>
        <row r="104">
          <cell r="K104">
            <v>5829.68</v>
          </cell>
        </row>
      </sheetData>
      <sheetData sheetId="6">
        <row r="66">
          <cell r="K66">
            <v>7287.1</v>
          </cell>
        </row>
      </sheetData>
      <sheetData sheetId="7">
        <row r="87">
          <cell r="K87">
            <v>8744.52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N10" sqref="N10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9" width="15.19921875" style="0" customWidth="1"/>
    <col min="10" max="10" width="13" style="0" hidden="1" customWidth="1"/>
  </cols>
  <sheetData>
    <row r="1" ht="14.25">
      <c r="K1" t="s">
        <v>0</v>
      </c>
    </row>
    <row r="3" spans="1:9" ht="37.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>
      <c r="A5" t="s">
        <v>76</v>
      </c>
      <c r="K5" t="s">
        <v>2</v>
      </c>
    </row>
    <row r="6" ht="21" customHeight="1">
      <c r="A6" t="s">
        <v>3</v>
      </c>
    </row>
    <row r="8" spans="1:9" ht="60" customHeight="1">
      <c r="A8" s="53" t="s">
        <v>4</v>
      </c>
      <c r="B8" s="53"/>
      <c r="C8" s="53"/>
      <c r="D8" s="53"/>
      <c r="E8" s="51" t="s">
        <v>5</v>
      </c>
      <c r="F8" s="51" t="s">
        <v>6</v>
      </c>
      <c r="G8" s="51" t="s">
        <v>7</v>
      </c>
      <c r="H8" s="51" t="s">
        <v>8</v>
      </c>
      <c r="I8" s="51" t="s">
        <v>9</v>
      </c>
    </row>
    <row r="9" spans="1:9" ht="29.25" customHeight="1" thickBot="1">
      <c r="A9" s="53"/>
      <c r="B9" s="53"/>
      <c r="C9" s="53"/>
      <c r="D9" s="53"/>
      <c r="E9" s="51"/>
      <c r="F9" s="51"/>
      <c r="G9" s="51"/>
      <c r="H9" s="51"/>
      <c r="I9" s="51"/>
    </row>
    <row r="10" spans="1:9" ht="21" customHeight="1" thickBot="1">
      <c r="A10" s="45" t="s">
        <v>10</v>
      </c>
      <c r="B10" s="46" t="s">
        <v>11</v>
      </c>
      <c r="C10" s="2" t="s">
        <v>12</v>
      </c>
      <c r="D10" s="3" t="s">
        <v>13</v>
      </c>
      <c r="E10" s="4">
        <v>535</v>
      </c>
      <c r="F10" s="4">
        <v>535</v>
      </c>
      <c r="G10" s="4">
        <v>535</v>
      </c>
      <c r="H10" s="4">
        <v>535</v>
      </c>
      <c r="I10" s="4">
        <v>535</v>
      </c>
    </row>
    <row r="11" spans="1:9" ht="21" customHeight="1">
      <c r="A11" s="45"/>
      <c r="B11" s="46"/>
      <c r="C11" s="5" t="s">
        <v>14</v>
      </c>
      <c r="D11" s="6" t="s">
        <v>15</v>
      </c>
      <c r="E11" s="7">
        <v>631.3</v>
      </c>
      <c r="F11" s="7">
        <v>631.3</v>
      </c>
      <c r="G11" s="7">
        <v>631.3</v>
      </c>
      <c r="H11" s="7">
        <v>631.3</v>
      </c>
      <c r="I11" s="7">
        <v>631.3</v>
      </c>
    </row>
    <row r="12" spans="1:9" ht="21" customHeight="1">
      <c r="A12" s="45"/>
      <c r="B12" s="47" t="s">
        <v>16</v>
      </c>
      <c r="C12" s="5" t="s">
        <v>12</v>
      </c>
      <c r="D12" s="6" t="s">
        <v>17</v>
      </c>
      <c r="E12" s="8" t="s">
        <v>72</v>
      </c>
      <c r="F12" s="8" t="s">
        <v>72</v>
      </c>
      <c r="G12" s="8" t="s">
        <v>72</v>
      </c>
      <c r="H12" s="8" t="s">
        <v>72</v>
      </c>
      <c r="I12" s="8" t="s">
        <v>72</v>
      </c>
    </row>
    <row r="13" spans="1:9" ht="21" customHeight="1">
      <c r="A13" s="45"/>
      <c r="B13" s="47"/>
      <c r="C13" s="5" t="s">
        <v>14</v>
      </c>
      <c r="D13" s="6" t="s">
        <v>18</v>
      </c>
      <c r="E13" s="8" t="s">
        <v>72</v>
      </c>
      <c r="F13" s="8" t="s">
        <v>72</v>
      </c>
      <c r="G13" s="8" t="s">
        <v>72</v>
      </c>
      <c r="H13" s="8" t="s">
        <v>72</v>
      </c>
      <c r="I13" s="8" t="s">
        <v>72</v>
      </c>
    </row>
    <row r="14" spans="1:10" ht="29.25" customHeight="1" thickBot="1">
      <c r="A14" s="45"/>
      <c r="B14" s="48" t="s">
        <v>19</v>
      </c>
      <c r="C14" s="48"/>
      <c r="D14" s="9" t="s">
        <v>20</v>
      </c>
      <c r="E14" s="10">
        <v>234</v>
      </c>
      <c r="F14" s="10">
        <v>1006</v>
      </c>
      <c r="G14" s="10">
        <v>75</v>
      </c>
      <c r="H14" s="10">
        <v>122</v>
      </c>
      <c r="I14" s="10">
        <v>314</v>
      </c>
      <c r="J14">
        <f>'[1]TDSheet'!$Q$195</f>
        <v>7856</v>
      </c>
    </row>
    <row r="15" spans="1:9" ht="29.25" customHeight="1" thickBot="1">
      <c r="A15" s="45"/>
      <c r="B15" s="46" t="s">
        <v>21</v>
      </c>
      <c r="C15" s="2" t="s">
        <v>12</v>
      </c>
      <c r="D15" s="3" t="s">
        <v>22</v>
      </c>
      <c r="E15" s="11" t="s">
        <v>72</v>
      </c>
      <c r="F15" s="11" t="s">
        <v>72</v>
      </c>
      <c r="G15" s="11" t="s">
        <v>72</v>
      </c>
      <c r="H15" s="11" t="s">
        <v>72</v>
      </c>
      <c r="I15" s="11" t="s">
        <v>72</v>
      </c>
    </row>
    <row r="16" spans="1:9" ht="29.25" customHeight="1">
      <c r="A16" s="45"/>
      <c r="B16" s="46"/>
      <c r="C16" s="5" t="s">
        <v>14</v>
      </c>
      <c r="D16" s="6" t="s">
        <v>23</v>
      </c>
      <c r="E16" s="8" t="s">
        <v>72</v>
      </c>
      <c r="F16" s="8" t="s">
        <v>72</v>
      </c>
      <c r="G16" s="8" t="s">
        <v>72</v>
      </c>
      <c r="H16" s="8" t="s">
        <v>72</v>
      </c>
      <c r="I16" s="8" t="s">
        <v>72</v>
      </c>
    </row>
    <row r="17" spans="1:9" ht="41.25" customHeight="1" thickBot="1">
      <c r="A17" s="45"/>
      <c r="B17" s="48" t="s">
        <v>24</v>
      </c>
      <c r="C17" s="48"/>
      <c r="D17" s="9" t="s">
        <v>25</v>
      </c>
      <c r="E17" s="10" t="s">
        <v>72</v>
      </c>
      <c r="F17" s="10" t="s">
        <v>72</v>
      </c>
      <c r="G17" s="10" t="s">
        <v>72</v>
      </c>
      <c r="H17" s="10" t="s">
        <v>72</v>
      </c>
      <c r="I17" s="10" t="s">
        <v>72</v>
      </c>
    </row>
    <row r="18" spans="1:10" ht="29.25" customHeight="1" thickBot="1">
      <c r="A18" s="45"/>
      <c r="B18" s="49" t="s">
        <v>26</v>
      </c>
      <c r="C18" s="2" t="s">
        <v>12</v>
      </c>
      <c r="D18" s="3" t="s">
        <v>27</v>
      </c>
      <c r="E18" s="38">
        <f>E10*E14</f>
        <v>125190</v>
      </c>
      <c r="F18" s="38">
        <f>F10*F14</f>
        <v>538210</v>
      </c>
      <c r="G18" s="38">
        <f>G10*G14</f>
        <v>40125</v>
      </c>
      <c r="H18" s="38">
        <f>H10*H14</f>
        <v>65270</v>
      </c>
      <c r="I18" s="38">
        <f>I10*I14</f>
        <v>167990</v>
      </c>
      <c r="J18" s="34">
        <f>'[1]TDSheet'!$P$195</f>
        <v>4202960</v>
      </c>
    </row>
    <row r="19" spans="1:10" ht="29.25" customHeight="1" thickBot="1">
      <c r="A19" s="45"/>
      <c r="B19" s="49"/>
      <c r="C19" s="12" t="s">
        <v>14</v>
      </c>
      <c r="D19" s="9" t="s">
        <v>28</v>
      </c>
      <c r="E19" s="39">
        <f>E18*1.18</f>
        <v>147724.19999999998</v>
      </c>
      <c r="F19" s="39">
        <f>F18*1.18</f>
        <v>635087.7999999999</v>
      </c>
      <c r="G19" s="39">
        <f>G18*1.18</f>
        <v>47347.5</v>
      </c>
      <c r="H19" s="39">
        <f>H18*1.18</f>
        <v>77018.59999999999</v>
      </c>
      <c r="I19" s="39">
        <f>I18*1.18</f>
        <v>198228.19999999998</v>
      </c>
      <c r="J19" s="41">
        <f>J18*1.18</f>
        <v>4959492.8</v>
      </c>
    </row>
    <row r="20" spans="1:9" ht="43.5" customHeight="1" thickBot="1">
      <c r="A20" s="45"/>
      <c r="B20" s="50" t="s">
        <v>29</v>
      </c>
      <c r="C20" s="50"/>
      <c r="D20" s="13" t="s">
        <v>30</v>
      </c>
      <c r="E20" s="40">
        <v>9950</v>
      </c>
      <c r="F20" s="40">
        <v>12910</v>
      </c>
      <c r="G20" s="40">
        <v>9390</v>
      </c>
      <c r="H20" s="40">
        <v>10920</v>
      </c>
      <c r="I20" s="40">
        <v>8200</v>
      </c>
    </row>
    <row r="21" spans="1:9" ht="29.25" customHeight="1">
      <c r="A21" s="42" t="s">
        <v>31</v>
      </c>
      <c r="B21" s="42"/>
      <c r="C21" s="42"/>
      <c r="D21" s="14"/>
      <c r="E21" s="15"/>
      <c r="F21" s="15"/>
      <c r="G21" s="15"/>
      <c r="H21" s="15"/>
      <c r="I21" s="15"/>
    </row>
    <row r="22" ht="7.5" customHeight="1"/>
    <row r="23" spans="1:9" ht="21.75" customHeight="1">
      <c r="A23" s="43" t="s">
        <v>32</v>
      </c>
      <c r="B23" s="43"/>
      <c r="C23" s="43"/>
      <c r="D23" s="43"/>
      <c r="E23" s="43"/>
      <c r="F23" s="43"/>
      <c r="G23" s="43"/>
      <c r="H23" s="43"/>
      <c r="I23" s="43"/>
    </row>
    <row r="24" spans="1:9" ht="44.25" customHeight="1">
      <c r="A24" s="43"/>
      <c r="B24" s="43"/>
      <c r="C24" s="43"/>
      <c r="D24" s="43"/>
      <c r="E24" s="43"/>
      <c r="F24" s="43"/>
      <c r="G24" s="43"/>
      <c r="H24" s="43"/>
      <c r="I24" s="43"/>
    </row>
    <row r="25" ht="18.75" customHeight="1">
      <c r="A25" s="16" t="s">
        <v>33</v>
      </c>
    </row>
    <row r="27" spans="1:9" ht="15.75">
      <c r="A27" s="17" t="s">
        <v>74</v>
      </c>
      <c r="B27" s="18"/>
      <c r="C27" s="18"/>
      <c r="D27" s="19"/>
      <c r="E27" s="19"/>
      <c r="F27" s="19"/>
      <c r="G27" s="19"/>
      <c r="H27" s="19"/>
      <c r="I27" s="19"/>
    </row>
    <row r="28" spans="1:9" ht="14.25">
      <c r="A28" s="18"/>
      <c r="B28" s="18"/>
      <c r="C28" s="18" t="s">
        <v>34</v>
      </c>
      <c r="D28" s="19"/>
      <c r="E28" s="19"/>
      <c r="F28" s="19"/>
      <c r="G28" s="19"/>
      <c r="H28" s="19"/>
      <c r="I28" s="19"/>
    </row>
    <row r="29" spans="1:9" ht="15.75">
      <c r="A29" s="44" t="s">
        <v>75</v>
      </c>
      <c r="B29" s="44"/>
      <c r="C29" s="44"/>
      <c r="D29" s="44"/>
      <c r="E29" s="44"/>
      <c r="F29" s="44"/>
      <c r="G29" s="44"/>
      <c r="H29" s="44"/>
      <c r="I29" s="44"/>
    </row>
    <row r="30" spans="1:9" ht="14.25">
      <c r="A30" s="18"/>
      <c r="B30" s="18"/>
      <c r="C30" s="18"/>
      <c r="D30" s="19"/>
      <c r="E30" s="19"/>
      <c r="F30" s="19"/>
      <c r="G30" s="19"/>
      <c r="H30" s="19"/>
      <c r="I30" s="19"/>
    </row>
    <row r="31" spans="1:9" ht="15.75">
      <c r="A31" s="44" t="s">
        <v>73</v>
      </c>
      <c r="B31" s="44"/>
      <c r="C31" s="44"/>
      <c r="D31" s="44"/>
      <c r="E31" s="44"/>
      <c r="F31" s="44"/>
      <c r="G31" s="44"/>
      <c r="H31" s="44"/>
      <c r="I31" s="44"/>
    </row>
  </sheetData>
  <sheetProtection selectLockedCells="1" selectUnlockedCells="1"/>
  <mergeCells count="19">
    <mergeCell ref="A3:I3"/>
    <mergeCell ref="A8:D9"/>
    <mergeCell ref="E8:E9"/>
    <mergeCell ref="F8:F9"/>
    <mergeCell ref="G8:G9"/>
    <mergeCell ref="B18:B19"/>
    <mergeCell ref="B20:C20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B14:C14"/>
    <mergeCell ref="B15:B16"/>
    <mergeCell ref="B17:C17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F1" sqref="F1:F16384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19921875" style="0" customWidth="1"/>
    <col min="6" max="6" width="14.19921875" style="0" hidden="1" customWidth="1"/>
    <col min="7" max="7" width="11.3984375" style="0" hidden="1" customWidth="1"/>
    <col min="8" max="11" width="0" style="0" hidden="1" customWidth="1"/>
  </cols>
  <sheetData>
    <row r="1" ht="14.25">
      <c r="L1" t="s">
        <v>35</v>
      </c>
    </row>
    <row r="3" spans="1:5" ht="28.5" customHeight="1">
      <c r="A3" s="52" t="s">
        <v>1</v>
      </c>
      <c r="B3" s="52"/>
      <c r="C3" s="52"/>
      <c r="D3" s="52"/>
      <c r="E3" s="52"/>
    </row>
    <row r="4" spans="1:5" ht="20.25" customHeight="1">
      <c r="A4" s="1"/>
      <c r="B4" s="1"/>
      <c r="C4" s="1"/>
      <c r="D4" s="1"/>
      <c r="E4" s="1"/>
    </row>
    <row r="5" spans="1:12" ht="18.75" customHeight="1">
      <c r="A5" t="str">
        <f>'Приложение №1'!A5</f>
        <v>Район Нижневартовский район, ХМАО</v>
      </c>
      <c r="L5" t="s">
        <v>2</v>
      </c>
    </row>
    <row r="6" ht="18.75" customHeight="1">
      <c r="A6" t="s">
        <v>36</v>
      </c>
    </row>
    <row r="7" ht="15.75" customHeight="1" thickBot="1">
      <c r="F7" t="e">
        <f>F8/(E14+#REF!)</f>
        <v>#REF!</v>
      </c>
    </row>
    <row r="8" spans="1:8" ht="33" customHeight="1" thickBot="1">
      <c r="A8" s="53" t="s">
        <v>4</v>
      </c>
      <c r="B8" s="53"/>
      <c r="C8" s="53"/>
      <c r="D8" s="53"/>
      <c r="E8" s="60" t="s">
        <v>37</v>
      </c>
      <c r="F8" s="35">
        <f>SUM('[3]Свод помесячно'!$J$46,'[3]Свод помесячно'!$S$46,'[3]Свод помесячно'!$AB$46,'[3]Свод помесячно'!$AS$46,'[3]Свод помесячно'!$BB$46,'[3]Свод помесячно'!$BK$46)*1000</f>
        <v>3530425.9999999995</v>
      </c>
      <c r="G8">
        <f>E10*E14</f>
        <v>2125382.9951351355</v>
      </c>
      <c r="H8" t="e">
        <f>#REF!*#REF!</f>
        <v>#REF!</v>
      </c>
    </row>
    <row r="9" spans="1:5" ht="19.5" customHeight="1" thickBot="1">
      <c r="A9" s="53"/>
      <c r="B9" s="53"/>
      <c r="C9" s="53"/>
      <c r="D9" s="53"/>
      <c r="E9" s="61"/>
    </row>
    <row r="10" spans="1:9" ht="30" customHeight="1" thickBot="1">
      <c r="A10" s="45" t="s">
        <v>38</v>
      </c>
      <c r="B10" s="62" t="s">
        <v>39</v>
      </c>
      <c r="C10" s="20" t="s">
        <v>12</v>
      </c>
      <c r="D10" s="21" t="s">
        <v>13</v>
      </c>
      <c r="E10" s="37">
        <f>E12-E17</f>
        <v>10025.391486486487</v>
      </c>
      <c r="F10" s="34">
        <f>'[1]TDSheet'!$M$181</f>
        <v>2264816.31</v>
      </c>
      <c r="G10" s="34">
        <f>'[1]TDSheet'!$M$173</f>
        <v>1689259.5</v>
      </c>
      <c r="H10">
        <f>F10/E14</f>
        <v>10683.095801886793</v>
      </c>
      <c r="I10" t="e">
        <f>G10/#REF!</f>
        <v>#REF!</v>
      </c>
    </row>
    <row r="11" spans="1:5" ht="30" customHeight="1">
      <c r="A11" s="45"/>
      <c r="B11" s="62"/>
      <c r="C11" s="23" t="s">
        <v>14</v>
      </c>
      <c r="D11" s="24" t="s">
        <v>15</v>
      </c>
      <c r="E11" s="37">
        <f>E10*1.18</f>
        <v>11829.961954054055</v>
      </c>
    </row>
    <row r="12" spans="1:8" ht="30" customHeight="1">
      <c r="A12" s="45"/>
      <c r="B12" s="63" t="s">
        <v>40</v>
      </c>
      <c r="C12" s="23" t="s">
        <v>12</v>
      </c>
      <c r="D12" s="24" t="s">
        <v>17</v>
      </c>
      <c r="E12" s="37">
        <v>10686.691378378378</v>
      </c>
      <c r="F12" s="34">
        <f>'[1]TDSheet'!$M$173+'[1]TDSheet'!$M$181</f>
        <v>3954075.81</v>
      </c>
      <c r="G12" s="34" t="e">
        <f>E14+#REF!</f>
        <v>#REF!</v>
      </c>
      <c r="H12" t="e">
        <f>F12/G12</f>
        <v>#REF!</v>
      </c>
    </row>
    <row r="13" spans="1:5" ht="30" customHeight="1">
      <c r="A13" s="45"/>
      <c r="B13" s="63"/>
      <c r="C13" s="23" t="s">
        <v>14</v>
      </c>
      <c r="D13" s="24" t="s">
        <v>18</v>
      </c>
      <c r="E13" s="37">
        <f>E12*1.18</f>
        <v>12610.295826486486</v>
      </c>
    </row>
    <row r="14" spans="1:5" ht="28.5" customHeight="1">
      <c r="A14" s="45"/>
      <c r="B14" s="63" t="s">
        <v>41</v>
      </c>
      <c r="C14" s="63"/>
      <c r="D14" s="24" t="s">
        <v>42</v>
      </c>
      <c r="E14" s="37">
        <v>212</v>
      </c>
    </row>
    <row r="15" spans="1:5" ht="25.5" customHeight="1" thickBot="1">
      <c r="A15" s="45"/>
      <c r="B15" s="64" t="s">
        <v>43</v>
      </c>
      <c r="C15" s="23" t="s">
        <v>12</v>
      </c>
      <c r="D15" s="24" t="s">
        <v>44</v>
      </c>
      <c r="E15" s="37">
        <f>E12*E14</f>
        <v>2265578.572216216</v>
      </c>
    </row>
    <row r="16" spans="1:5" ht="25.5" customHeight="1" thickBot="1">
      <c r="A16" s="45"/>
      <c r="B16" s="64"/>
      <c r="C16" s="25" t="s">
        <v>14</v>
      </c>
      <c r="D16" s="26" t="s">
        <v>45</v>
      </c>
      <c r="E16" s="37">
        <f>E15*1.18</f>
        <v>2673382.715215135</v>
      </c>
    </row>
    <row r="17" spans="1:5" ht="25.5" customHeight="1" thickBot="1">
      <c r="A17" s="45"/>
      <c r="B17" s="54" t="s">
        <v>46</v>
      </c>
      <c r="C17" s="20" t="s">
        <v>12</v>
      </c>
      <c r="D17" s="21" t="s">
        <v>47</v>
      </c>
      <c r="E17" s="36">
        <v>661.2998918918919</v>
      </c>
    </row>
    <row r="18" spans="1:5" ht="25.5" customHeight="1">
      <c r="A18" s="45"/>
      <c r="B18" s="54"/>
      <c r="C18" s="23" t="s">
        <v>14</v>
      </c>
      <c r="D18" s="24" t="s">
        <v>48</v>
      </c>
      <c r="E18" s="22">
        <f>E17*1.18</f>
        <v>780.3338724324324</v>
      </c>
    </row>
    <row r="19" spans="1:7" ht="25.5" customHeight="1">
      <c r="A19" s="45"/>
      <c r="B19" s="57" t="s">
        <v>49</v>
      </c>
      <c r="C19" s="23" t="s">
        <v>12</v>
      </c>
      <c r="D19" s="24" t="s">
        <v>50</v>
      </c>
      <c r="E19" s="37">
        <f>E17*E21</f>
        <v>140195.57708108108</v>
      </c>
      <c r="F19" s="34">
        <f>SUM('[2]нефть'!$E$9,'[2]нефть'!$G$9,'[2]нефть'!$I$9,'[2]нефть'!$M$9)+SUM(F20:K20)</f>
        <v>244680.96</v>
      </c>
      <c r="G19" t="e">
        <f>F19/G12</f>
        <v>#REF!</v>
      </c>
    </row>
    <row r="20" spans="1:11" ht="25.5" customHeight="1">
      <c r="A20" s="45"/>
      <c r="B20" s="57"/>
      <c r="C20" s="23" t="s">
        <v>14</v>
      </c>
      <c r="D20" s="24" t="s">
        <v>51</v>
      </c>
      <c r="E20" s="37">
        <f>E19*1.18</f>
        <v>165430.78095567567</v>
      </c>
      <c r="F20" s="34">
        <f>SUM('[4]01.2013'!$K$126:$K$130)</f>
        <v>30948</v>
      </c>
      <c r="G20" s="34">
        <f>SUM('[4]02.2013'!$K$90:$K$92,'[4]02.2013'!$K$261:$K$264)</f>
        <v>44507.4</v>
      </c>
      <c r="H20" s="34">
        <f>SUM('[4]03.013'!$K$91:$K$92,'[4]03.013'!$K$219:$K$220)</f>
        <v>32377.16</v>
      </c>
      <c r="I20" s="34">
        <f>SUM('[4]04.2013'!$K$103:$K$104)</f>
        <v>13116.78</v>
      </c>
      <c r="J20" s="34">
        <f>SUM('[4]05.2013'!$K$66)</f>
        <v>7287.1</v>
      </c>
      <c r="K20" s="34">
        <f>'[4]06.2013'!$K$87</f>
        <v>8744.52</v>
      </c>
    </row>
    <row r="21" spans="1:5" ht="29.25" customHeight="1" thickBot="1">
      <c r="A21" s="45"/>
      <c r="B21" s="55" t="s">
        <v>52</v>
      </c>
      <c r="C21" s="55"/>
      <c r="D21" s="26" t="s">
        <v>53</v>
      </c>
      <c r="E21" s="37">
        <f>E14</f>
        <v>212</v>
      </c>
    </row>
    <row r="22" spans="1:5" ht="25.5" customHeight="1" thickBot="1">
      <c r="A22" s="45"/>
      <c r="B22" s="54" t="s">
        <v>54</v>
      </c>
      <c r="C22" s="20" t="s">
        <v>12</v>
      </c>
      <c r="D22" s="21" t="s">
        <v>55</v>
      </c>
      <c r="E22" s="11" t="s">
        <v>72</v>
      </c>
    </row>
    <row r="23" spans="1:5" ht="25.5" customHeight="1" thickBot="1">
      <c r="A23" s="45"/>
      <c r="B23" s="54"/>
      <c r="C23" s="23" t="s">
        <v>14</v>
      </c>
      <c r="D23" s="24" t="s">
        <v>56</v>
      </c>
      <c r="E23" s="11" t="s">
        <v>72</v>
      </c>
    </row>
    <row r="24" spans="1:5" ht="25.5" customHeight="1" thickBot="1">
      <c r="A24" s="45"/>
      <c r="B24" s="58" t="s">
        <v>57</v>
      </c>
      <c r="C24" s="23" t="s">
        <v>12</v>
      </c>
      <c r="D24" s="24" t="s">
        <v>58</v>
      </c>
      <c r="E24" s="11" t="s">
        <v>72</v>
      </c>
    </row>
    <row r="25" spans="1:5" ht="25.5" customHeight="1" thickBot="1">
      <c r="A25" s="45"/>
      <c r="B25" s="58"/>
      <c r="C25" s="23" t="s">
        <v>14</v>
      </c>
      <c r="D25" s="24" t="s">
        <v>59</v>
      </c>
      <c r="E25" s="11" t="s">
        <v>72</v>
      </c>
    </row>
    <row r="26" spans="1:5" ht="30" customHeight="1" thickBot="1">
      <c r="A26" s="45"/>
      <c r="B26" s="55" t="s">
        <v>60</v>
      </c>
      <c r="C26" s="55"/>
      <c r="D26" s="26" t="s">
        <v>61</v>
      </c>
      <c r="E26" s="11" t="s">
        <v>72</v>
      </c>
    </row>
    <row r="27" spans="1:5" ht="25.5" customHeight="1" thickBot="1">
      <c r="A27" s="45"/>
      <c r="B27" s="59" t="s">
        <v>62</v>
      </c>
      <c r="C27" s="20" t="s">
        <v>12</v>
      </c>
      <c r="D27" s="21" t="s">
        <v>63</v>
      </c>
      <c r="E27" s="11" t="s">
        <v>72</v>
      </c>
    </row>
    <row r="28" spans="1:5" ht="30" customHeight="1" thickBot="1">
      <c r="A28" s="45"/>
      <c r="B28" s="59"/>
      <c r="C28" s="23" t="s">
        <v>14</v>
      </c>
      <c r="D28" s="24" t="s">
        <v>64</v>
      </c>
      <c r="E28" s="11" t="s">
        <v>72</v>
      </c>
    </row>
    <row r="29" spans="1:5" ht="25.5" customHeight="1" thickBot="1">
      <c r="A29" s="45"/>
      <c r="B29" s="54" t="s">
        <v>65</v>
      </c>
      <c r="C29" s="23" t="s">
        <v>12</v>
      </c>
      <c r="D29" s="24" t="s">
        <v>66</v>
      </c>
      <c r="E29" s="11" t="s">
        <v>72</v>
      </c>
    </row>
    <row r="30" spans="1:5" ht="25.5" customHeight="1" thickBot="1">
      <c r="A30" s="45"/>
      <c r="B30" s="54"/>
      <c r="C30" s="27" t="s">
        <v>14</v>
      </c>
      <c r="D30" s="24" t="s">
        <v>67</v>
      </c>
      <c r="E30" s="11" t="s">
        <v>72</v>
      </c>
    </row>
    <row r="31" spans="1:5" ht="30" customHeight="1" thickBot="1">
      <c r="A31" s="45"/>
      <c r="B31" s="55" t="s">
        <v>68</v>
      </c>
      <c r="C31" s="55"/>
      <c r="D31" s="26" t="s">
        <v>69</v>
      </c>
      <c r="E31" s="11" t="s">
        <v>72</v>
      </c>
    </row>
    <row r="32" spans="1:5" ht="25.5" customHeight="1" thickBot="1">
      <c r="A32" s="45"/>
      <c r="B32" s="55" t="s">
        <v>70</v>
      </c>
      <c r="C32" s="55"/>
      <c r="D32" s="26" t="s">
        <v>30</v>
      </c>
      <c r="E32" s="10">
        <v>9500</v>
      </c>
    </row>
    <row r="33" spans="1:5" ht="25.5" customHeight="1">
      <c r="A33" s="45"/>
      <c r="B33" s="56" t="s">
        <v>71</v>
      </c>
      <c r="C33" s="56"/>
      <c r="D33" s="28"/>
      <c r="E33" s="15"/>
    </row>
    <row r="34" spans="1:4" ht="12" customHeight="1">
      <c r="A34" s="29"/>
      <c r="B34" s="30"/>
      <c r="C34" s="31"/>
      <c r="D34" s="32"/>
    </row>
    <row r="35" spans="1:5" ht="32.25" customHeight="1">
      <c r="A35" s="43" t="s">
        <v>32</v>
      </c>
      <c r="B35" s="43"/>
      <c r="C35" s="43"/>
      <c r="D35" s="43"/>
      <c r="E35" s="43"/>
    </row>
    <row r="36" spans="1:5" ht="39" customHeight="1">
      <c r="A36" s="43"/>
      <c r="B36" s="43"/>
      <c r="C36" s="43"/>
      <c r="D36" s="43"/>
      <c r="E36" s="43"/>
    </row>
    <row r="37" ht="18.75" customHeight="1">
      <c r="A37" s="16" t="s">
        <v>33</v>
      </c>
    </row>
    <row r="38" spans="1:4" ht="14.25">
      <c r="A38" s="33"/>
      <c r="B38" s="33"/>
      <c r="C38" s="33"/>
      <c r="D38" s="33"/>
    </row>
    <row r="39" spans="1:17" ht="15.75">
      <c r="A39" s="17" t="s">
        <v>74</v>
      </c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4.25">
      <c r="A40" s="18"/>
      <c r="B40" s="18"/>
      <c r="C40" s="18" t="s">
        <v>34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5.75" customHeight="1">
      <c r="A41" s="44" t="s">
        <v>75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 ht="14.25">
      <c r="A42" s="18"/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5.75">
      <c r="A43" s="44" t="s">
        <v>73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  <mergeCell ref="B31:C31"/>
    <mergeCell ref="B32:C32"/>
    <mergeCell ref="B33:C33"/>
    <mergeCell ref="A35:E36"/>
    <mergeCell ref="A43:Q43"/>
    <mergeCell ref="A41:Q41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Р.Ф.</cp:lastModifiedBy>
  <cp:lastPrinted>2013-08-15T04:56:42Z</cp:lastPrinted>
  <dcterms:created xsi:type="dcterms:W3CDTF">2013-08-14T05:09:02Z</dcterms:created>
  <dcterms:modified xsi:type="dcterms:W3CDTF">2013-11-01T07:31:06Z</dcterms:modified>
  <cp:category/>
  <cp:version/>
  <cp:contentType/>
  <cp:contentStatus/>
</cp:coreProperties>
</file>