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</externalReferences>
  <definedNames>
    <definedName name="god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rFont val="Arial Cyr"/>
            <family val="2"/>
          </rPr>
          <t>Средняя цена 1-го полугодия 2013 года</t>
        </r>
      </text>
    </comment>
  </commentList>
</comments>
</file>

<file path=xl/sharedStrings.xml><?xml version="1.0" encoding="utf-8"?>
<sst xmlns="http://schemas.openxmlformats.org/spreadsheetml/2006/main" count="215" uniqueCount="87">
  <si>
    <t>Приложение 1</t>
  </si>
  <si>
    <t>Информация о фактически сложившихся ценах и объёмах потребления топлива по итогам за 1 полугодие 2013 года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</si>
  <si>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</si>
  <si>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</si>
  <si>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</si>
  <si>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</si>
  <si>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Чкаловского м/р</t>
  </si>
  <si>
    <t>Котельная Малореченского м/р</t>
  </si>
  <si>
    <t>Котельная ЦТП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</si>
  <si>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</si>
  <si>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</si>
  <si>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</si>
  <si>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</si>
  <si>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</si>
  <si>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</si>
  <si>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</si>
  <si>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</si>
  <si>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</si>
  <si>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</si>
  <si>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</si>
  <si>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</si>
  <si>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</si>
  <si>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</si>
  <si>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</si>
  <si>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</si>
  <si>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</si>
  <si>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</si>
  <si>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</si>
  <si>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</si>
  <si>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</si>
  <si>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</si>
  <si>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</si>
  <si>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</si>
  <si>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</si>
  <si>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</si>
  <si>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</si>
  <si>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</si>
  <si>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</si>
  <si>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</si>
  <si>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</si>
  <si>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</si>
  <si>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r>
      <t>* Данные заполняются по итогам за 1 полугодие 2013 года и должны быть подтверждены первичными документами за 2 квартал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</si>
  <si>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</si>
  <si>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</si>
  <si>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</si>
  <si>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</si>
  <si>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</si>
  <si>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</si>
  <si>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</si>
  <si>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</si>
  <si>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</si>
  <si>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</si>
  <si>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</si>
  <si>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</si>
  <si>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</si>
  <si>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</si>
  <si>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</si>
  <si>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</si>
  <si>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</si>
  <si>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</si>
  <si>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</si>
  <si>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</si>
  <si>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</si>
  <si>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</si>
  <si>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</si>
  <si>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</si>
  <si>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</si>
  <si>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</si>
  <si>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</si>
  <si>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</si>
  <si>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</si>
  <si>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</si>
  <si>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</si>
  <si>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</si>
  <si>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</si>
  <si>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</si>
  <si>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</si>
  <si>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</si>
  <si>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</si>
  <si>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</si>
  <si>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</si>
  <si>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</si>
  <si>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</si>
  <si>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</si>
  <si>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Исполнитель </t>
    </r>
    <r>
      <rPr>
        <u val="single"/>
        <sz val="12"/>
        <rFont val="Times New Roman Cyr"/>
        <family val="0"/>
      </rPr>
      <t>ведущий специалист ПЭО Михайлова Р.Ф.</t>
    </r>
    <r>
      <rPr>
        <sz val="12"/>
        <rFont val="Times New Roman CYR"/>
        <family val="1"/>
      </rPr>
      <t xml:space="preserve"> /________________/ Тел. (38259) 6-66-39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</si>
  <si>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</si>
  <si>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специалист ПТУ Надыкто А.С.</t>
    </r>
    <r>
      <rPr>
        <sz val="12"/>
        <rFont val="Times New Roman CYR"/>
        <family val="1"/>
      </rPr>
      <t xml:space="preserve"> /________________/ Тел. (38259) 6-60-83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</si>
</sst>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7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8" fontId="4" fillId="0" borderId="1">
      <alignment/>
      <protection locked="0"/>
    </xf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5" fillId="36" borderId="0" applyNumberFormat="0" applyBorder="0" applyAlignment="0" applyProtection="0"/>
  </cellStyleXfs>
  <cellXfs count="68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>
      <alignment horizontal="center" vertical="center" wrapText="1"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76" applyFont="1" applyBorder="1" applyAlignment="1" applyProtection="1">
      <alignment horizontal="center" vertical="center" wrapText="1"/>
      <protection/>
    </xf>
    <xf numFmtId="0" fontId="0" fillId="0" borderId="21" xfId="76" applyFont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0" borderId="20" xfId="76" applyFont="1" applyBorder="1" applyAlignment="1" applyProtection="1">
      <alignment horizontal="center" vertical="center" wrapText="1"/>
      <protection/>
    </xf>
    <xf numFmtId="0" fontId="4" fillId="0" borderId="21" xfId="76" applyFont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76" applyFont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72" fontId="0" fillId="0" borderId="30" xfId="0" applyNumberFormat="1" applyFill="1" applyBorder="1" applyAlignment="1">
      <alignment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0;&#1086;&#1087;&#1080;&#1103;%20&#1054;&#1090;&#1095;&#1077;&#1090;%20&#1087;&#1086;%20&#1090;&#1072;&#1083;&#1086;&#1085;&#1072;&#1084;%20201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8;&#1086;&#1087;&#1083;&#1080;&#1074;&#1086;%20&#1089;&#1074;&#1086;&#1076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3%20&#1075;&#1086;&#1076;%20&#1073;&#1072;&#1079;&#1072;%20&#1088;&#1072;&#1089;&#1096;&#1080;&#1092;&#1088;&#1086;&#1074;&#1086;&#1082;\&#1062;&#1054;%20&#1050;&#1086;&#1088;&#1085;&#1077;&#1074;\&#1040;&#1074;&#1090;&#1086;&#1090;&#1088;&#1072;&#1085;&#1089;&#1087;&#1086;&#1088;&#1090;%202013\&#1054;&#1054;&#1054;%20&#1059;&#1058;&#1058;-2\&#1059;&#1058;&#1058;-2%20%20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3">
          <cell r="M173">
            <v>1689259.5</v>
          </cell>
        </row>
        <row r="181">
          <cell r="M181">
            <v>2264816.31</v>
          </cell>
        </row>
        <row r="195">
          <cell r="P195">
            <v>4202960</v>
          </cell>
          <cell r="Q195">
            <v>7856</v>
          </cell>
        </row>
        <row r="300">
          <cell r="N300">
            <v>3223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01.13."/>
      <sheetName val="02.13. "/>
      <sheetName val="03.13."/>
      <sheetName val="04.13."/>
      <sheetName val="05.13."/>
      <sheetName val="06.13."/>
      <sheetName val="07.13."/>
      <sheetName val="ВАХ  2013"/>
      <sheetName val="нефть"/>
      <sheetName val="ОБЬ 2013 "/>
      <sheetName val="ВАХ - 310 (2013)"/>
      <sheetName val="анализ"/>
      <sheetName val="Лист1"/>
    </sheetNames>
    <sheetDataSet>
      <sheetData sheetId="9">
        <row r="9">
          <cell r="E9">
            <v>44550</v>
          </cell>
          <cell r="G9">
            <v>24300</v>
          </cell>
          <cell r="I9">
            <v>33450</v>
          </cell>
          <cell r="M9">
            <v>5400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месячно"/>
      <sheetName val="По бух"/>
      <sheetName val="По бух (2)"/>
    </sheetNames>
    <sheetDataSet>
      <sheetData sheetId="0">
        <row r="46">
          <cell r="J46">
            <v>1043.532</v>
          </cell>
          <cell r="S46">
            <v>1020.052</v>
          </cell>
          <cell r="AB46">
            <v>873.97</v>
          </cell>
          <cell r="AS46">
            <v>228.432</v>
          </cell>
          <cell r="BB46">
            <v>107.16</v>
          </cell>
          <cell r="BK46">
            <v>257.28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а и шифры"/>
      <sheetName val="Образец"/>
      <sheetName val="01.2013"/>
      <sheetName val="02.2013"/>
      <sheetName val="03.013"/>
      <sheetName val="04.2013"/>
      <sheetName val="05.2013"/>
      <sheetName val="06.2013"/>
      <sheetName val="07.2013"/>
      <sheetName val="07.2013 (2)"/>
    </sheetNames>
    <sheetDataSet>
      <sheetData sheetId="2">
        <row r="126">
          <cell r="K126">
            <v>6613.68</v>
          </cell>
        </row>
        <row r="127">
          <cell r="K127">
            <v>6613.68</v>
          </cell>
        </row>
        <row r="128">
          <cell r="K128">
            <v>7594.5599999999995</v>
          </cell>
        </row>
        <row r="129">
          <cell r="K129">
            <v>5063.04</v>
          </cell>
        </row>
        <row r="130">
          <cell r="K130">
            <v>5063.04</v>
          </cell>
        </row>
      </sheetData>
      <sheetData sheetId="3">
        <row r="90">
          <cell r="K90">
            <v>5934.32</v>
          </cell>
        </row>
        <row r="91">
          <cell r="K91">
            <v>5934.32</v>
          </cell>
        </row>
        <row r="92">
          <cell r="K92">
            <v>8901.48</v>
          </cell>
        </row>
        <row r="261">
          <cell r="K261">
            <v>5934.32</v>
          </cell>
        </row>
        <row r="262">
          <cell r="K262">
            <v>5934.32</v>
          </cell>
        </row>
        <row r="263">
          <cell r="K263">
            <v>5934.32</v>
          </cell>
        </row>
        <row r="264">
          <cell r="K264">
            <v>5934.32</v>
          </cell>
        </row>
      </sheetData>
      <sheetData sheetId="4">
        <row r="91">
          <cell r="K91">
            <v>8901.48</v>
          </cell>
        </row>
        <row r="92">
          <cell r="K92">
            <v>8901.48</v>
          </cell>
        </row>
        <row r="219">
          <cell r="K219">
            <v>5829.68</v>
          </cell>
        </row>
        <row r="220">
          <cell r="K220">
            <v>8744.52</v>
          </cell>
        </row>
      </sheetData>
      <sheetData sheetId="5">
        <row r="103">
          <cell r="K103">
            <v>7287.1</v>
          </cell>
        </row>
        <row r="104">
          <cell r="K104">
            <v>5829.68</v>
          </cell>
        </row>
      </sheetData>
      <sheetData sheetId="6">
        <row r="66">
          <cell r="K66">
            <v>7287.1</v>
          </cell>
        </row>
      </sheetData>
      <sheetData sheetId="7">
        <row r="87">
          <cell r="K87">
            <v>8744.52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3">
      <selection activeCell="A27" sqref="A27:R31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8" width="15.19921875" style="0" customWidth="1"/>
    <col min="19" max="19" width="13" style="0" hidden="1" customWidth="1"/>
  </cols>
  <sheetData>
    <row r="1" ht="14.25">
      <c r="R1" t="s">
        <v>0</v>
      </c>
    </row>
    <row r="3" spans="1:18" ht="37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6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4.25">
      <c r="A5" t="s">
        <v>83</v>
      </c>
      <c r="Q5" t="s">
        <v>2</v>
      </c>
    </row>
    <row r="6" ht="21" customHeight="1">
      <c r="A6" t="s">
        <v>3</v>
      </c>
    </row>
    <row r="8" spans="1:18" ht="60" customHeight="1">
      <c r="A8" s="35" t="s">
        <v>4</v>
      </c>
      <c r="B8" s="35"/>
      <c r="C8" s="35"/>
      <c r="D8" s="35"/>
      <c r="E8" s="36" t="s">
        <v>5</v>
      </c>
      <c r="F8" s="36" t="s">
        <v>6</v>
      </c>
      <c r="G8" s="36" t="s">
        <v>7</v>
      </c>
      <c r="H8" s="36" t="s">
        <v>8</v>
      </c>
      <c r="I8" s="36" t="s">
        <v>9</v>
      </c>
      <c r="J8" s="36" t="s">
        <v>10</v>
      </c>
      <c r="K8" s="36" t="s">
        <v>11</v>
      </c>
      <c r="L8" s="36" t="s">
        <v>12</v>
      </c>
      <c r="M8" s="36" t="s">
        <v>13</v>
      </c>
      <c r="N8" s="36" t="s">
        <v>14</v>
      </c>
      <c r="O8" s="36" t="s">
        <v>15</v>
      </c>
      <c r="P8" s="36" t="s">
        <v>16</v>
      </c>
      <c r="Q8" s="36" t="s">
        <v>17</v>
      </c>
      <c r="R8" s="36" t="s">
        <v>18</v>
      </c>
    </row>
    <row r="9" spans="1:18" ht="29.25" customHeight="1">
      <c r="A9" s="35"/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21" customHeight="1">
      <c r="A10" s="37" t="s">
        <v>19</v>
      </c>
      <c r="B10" s="38" t="s">
        <v>20</v>
      </c>
      <c r="C10" s="2" t="s">
        <v>21</v>
      </c>
      <c r="D10" s="3" t="s">
        <v>22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  <c r="J10" s="4">
        <v>535</v>
      </c>
      <c r="K10" s="4">
        <v>535</v>
      </c>
      <c r="L10" s="4">
        <v>535</v>
      </c>
      <c r="M10" s="4">
        <v>535</v>
      </c>
      <c r="N10" s="4">
        <v>535</v>
      </c>
      <c r="O10" s="4">
        <v>535</v>
      </c>
      <c r="P10" s="4">
        <v>535</v>
      </c>
      <c r="Q10" s="4">
        <v>535</v>
      </c>
      <c r="R10" s="4">
        <v>535</v>
      </c>
    </row>
    <row r="11" spans="1:18" ht="21" customHeight="1">
      <c r="A11" s="37"/>
      <c r="B11" s="38"/>
      <c r="C11" s="5" t="s">
        <v>23</v>
      </c>
      <c r="D11" s="6" t="s">
        <v>24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  <c r="J11" s="7">
        <v>631.3</v>
      </c>
      <c r="K11" s="7">
        <v>631.3</v>
      </c>
      <c r="L11" s="7">
        <v>631.3</v>
      </c>
      <c r="M11" s="7">
        <v>631.3</v>
      </c>
      <c r="N11" s="7">
        <v>631.3</v>
      </c>
      <c r="O11" s="7">
        <v>631.3</v>
      </c>
      <c r="P11" s="7">
        <v>631.3</v>
      </c>
      <c r="Q11" s="7">
        <v>631.3</v>
      </c>
      <c r="R11" s="7">
        <v>631.3</v>
      </c>
    </row>
    <row r="12" spans="1:18" ht="21" customHeight="1">
      <c r="A12" s="37"/>
      <c r="B12" s="39" t="s">
        <v>25</v>
      </c>
      <c r="C12" s="5" t="s">
        <v>21</v>
      </c>
      <c r="D12" s="6" t="s">
        <v>26</v>
      </c>
      <c r="E12" s="8" t="s">
        <v>82</v>
      </c>
      <c r="F12" s="8" t="s">
        <v>82</v>
      </c>
      <c r="G12" s="8" t="s">
        <v>82</v>
      </c>
      <c r="H12" s="8" t="s">
        <v>82</v>
      </c>
      <c r="I12" s="8" t="s">
        <v>82</v>
      </c>
      <c r="J12" s="8" t="s">
        <v>82</v>
      </c>
      <c r="K12" s="8" t="s">
        <v>82</v>
      </c>
      <c r="L12" s="8" t="s">
        <v>82</v>
      </c>
      <c r="M12" s="8" t="s">
        <v>82</v>
      </c>
      <c r="N12" s="8" t="s">
        <v>82</v>
      </c>
      <c r="O12" s="8" t="s">
        <v>82</v>
      </c>
      <c r="P12" s="8" t="s">
        <v>82</v>
      </c>
      <c r="Q12" s="8" t="s">
        <v>82</v>
      </c>
      <c r="R12" s="8" t="s">
        <v>82</v>
      </c>
    </row>
    <row r="13" spans="1:18" ht="21" customHeight="1">
      <c r="A13" s="37"/>
      <c r="B13" s="39"/>
      <c r="C13" s="5" t="s">
        <v>23</v>
      </c>
      <c r="D13" s="6" t="s">
        <v>27</v>
      </c>
      <c r="E13" s="8" t="s">
        <v>82</v>
      </c>
      <c r="F13" s="8" t="s">
        <v>82</v>
      </c>
      <c r="G13" s="8" t="s">
        <v>82</v>
      </c>
      <c r="H13" s="8" t="s">
        <v>82</v>
      </c>
      <c r="I13" s="8" t="s">
        <v>82</v>
      </c>
      <c r="J13" s="8" t="s">
        <v>82</v>
      </c>
      <c r="K13" s="8" t="s">
        <v>82</v>
      </c>
      <c r="L13" s="8" t="s">
        <v>82</v>
      </c>
      <c r="M13" s="8" t="s">
        <v>82</v>
      </c>
      <c r="N13" s="8" t="s">
        <v>82</v>
      </c>
      <c r="O13" s="8" t="s">
        <v>82</v>
      </c>
      <c r="P13" s="8" t="s">
        <v>82</v>
      </c>
      <c r="Q13" s="8" t="s">
        <v>82</v>
      </c>
      <c r="R13" s="8" t="s">
        <v>82</v>
      </c>
    </row>
    <row r="14" spans="1:19" ht="29.25" customHeight="1">
      <c r="A14" s="37"/>
      <c r="B14" s="40" t="s">
        <v>28</v>
      </c>
      <c r="C14" s="40"/>
      <c r="D14" s="9" t="s">
        <v>29</v>
      </c>
      <c r="E14" s="10">
        <v>234</v>
      </c>
      <c r="F14" s="10">
        <v>99</v>
      </c>
      <c r="G14" s="10">
        <v>99</v>
      </c>
      <c r="H14" s="10">
        <v>531</v>
      </c>
      <c r="I14" s="10">
        <v>1006</v>
      </c>
      <c r="J14" s="10">
        <v>75</v>
      </c>
      <c r="K14" s="10">
        <v>122</v>
      </c>
      <c r="L14" s="10">
        <v>314</v>
      </c>
      <c r="M14" s="10">
        <v>99</v>
      </c>
      <c r="N14" s="10">
        <v>181</v>
      </c>
      <c r="O14" s="10">
        <f>'[1]TDSheet'!$N$300</f>
        <v>3223</v>
      </c>
      <c r="P14" s="10">
        <v>72</v>
      </c>
      <c r="Q14" s="10">
        <v>1467</v>
      </c>
      <c r="R14" s="10">
        <v>334</v>
      </c>
      <c r="S14">
        <f>'[1]TDSheet'!$Q$195</f>
        <v>7856</v>
      </c>
    </row>
    <row r="15" spans="1:18" ht="29.25" customHeight="1">
      <c r="A15" s="37"/>
      <c r="B15" s="38" t="s">
        <v>30</v>
      </c>
      <c r="C15" s="2" t="s">
        <v>21</v>
      </c>
      <c r="D15" s="3" t="s">
        <v>31</v>
      </c>
      <c r="E15" s="11" t="s">
        <v>82</v>
      </c>
      <c r="F15" s="11" t="s">
        <v>82</v>
      </c>
      <c r="G15" s="11" t="s">
        <v>82</v>
      </c>
      <c r="H15" s="11" t="s">
        <v>82</v>
      </c>
      <c r="I15" s="11" t="s">
        <v>82</v>
      </c>
      <c r="J15" s="11" t="s">
        <v>82</v>
      </c>
      <c r="K15" s="11" t="s">
        <v>82</v>
      </c>
      <c r="L15" s="11" t="s">
        <v>82</v>
      </c>
      <c r="M15" s="11" t="s">
        <v>82</v>
      </c>
      <c r="N15" s="11" t="s">
        <v>82</v>
      </c>
      <c r="O15" s="11" t="s">
        <v>82</v>
      </c>
      <c r="P15" s="11" t="s">
        <v>82</v>
      </c>
      <c r="Q15" s="11" t="s">
        <v>82</v>
      </c>
      <c r="R15" s="11" t="s">
        <v>82</v>
      </c>
    </row>
    <row r="16" spans="1:18" ht="29.25" customHeight="1">
      <c r="A16" s="37"/>
      <c r="B16" s="38"/>
      <c r="C16" s="5" t="s">
        <v>23</v>
      </c>
      <c r="D16" s="6" t="s">
        <v>32</v>
      </c>
      <c r="E16" s="8" t="s">
        <v>82</v>
      </c>
      <c r="F16" s="8" t="s">
        <v>82</v>
      </c>
      <c r="G16" s="8" t="s">
        <v>82</v>
      </c>
      <c r="H16" s="8" t="s">
        <v>82</v>
      </c>
      <c r="I16" s="8" t="s">
        <v>82</v>
      </c>
      <c r="J16" s="8" t="s">
        <v>82</v>
      </c>
      <c r="K16" s="8" t="s">
        <v>82</v>
      </c>
      <c r="L16" s="8" t="s">
        <v>82</v>
      </c>
      <c r="M16" s="8" t="s">
        <v>82</v>
      </c>
      <c r="N16" s="8" t="s">
        <v>82</v>
      </c>
      <c r="O16" s="8" t="s">
        <v>82</v>
      </c>
      <c r="P16" s="8" t="s">
        <v>82</v>
      </c>
      <c r="Q16" s="8" t="s">
        <v>82</v>
      </c>
      <c r="R16" s="8" t="s">
        <v>82</v>
      </c>
    </row>
    <row r="17" spans="1:18" ht="41.25" customHeight="1">
      <c r="A17" s="37"/>
      <c r="B17" s="40" t="s">
        <v>33</v>
      </c>
      <c r="C17" s="40"/>
      <c r="D17" s="9" t="s">
        <v>34</v>
      </c>
      <c r="E17" s="10" t="s">
        <v>82</v>
      </c>
      <c r="F17" s="10" t="s">
        <v>82</v>
      </c>
      <c r="G17" s="10" t="s">
        <v>82</v>
      </c>
      <c r="H17" s="10" t="s">
        <v>82</v>
      </c>
      <c r="I17" s="10" t="s">
        <v>82</v>
      </c>
      <c r="J17" s="10" t="s">
        <v>82</v>
      </c>
      <c r="K17" s="10" t="s">
        <v>82</v>
      </c>
      <c r="L17" s="10" t="s">
        <v>82</v>
      </c>
      <c r="M17" s="10" t="s">
        <v>82</v>
      </c>
      <c r="N17" s="10" t="s">
        <v>82</v>
      </c>
      <c r="O17" s="10" t="s">
        <v>82</v>
      </c>
      <c r="P17" s="10" t="s">
        <v>82</v>
      </c>
      <c r="Q17" s="10" t="s">
        <v>82</v>
      </c>
      <c r="R17" s="10" t="s">
        <v>82</v>
      </c>
    </row>
    <row r="18" spans="1:19" ht="29.25" customHeight="1">
      <c r="A18" s="37"/>
      <c r="B18" s="41" t="s">
        <v>35</v>
      </c>
      <c r="C18" s="2" t="s">
        <v>21</v>
      </c>
      <c r="D18" s="3" t="s">
        <v>36</v>
      </c>
      <c r="E18" s="63">
        <f>E10*E14</f>
        <v>125190</v>
      </c>
      <c r="F18" s="63">
        <f aca="true" t="shared" si="0" ref="F18:R18">F10*F14</f>
        <v>52965</v>
      </c>
      <c r="G18" s="63">
        <f t="shared" si="0"/>
        <v>52965</v>
      </c>
      <c r="H18" s="63">
        <f t="shared" si="0"/>
        <v>284085</v>
      </c>
      <c r="I18" s="63">
        <f t="shared" si="0"/>
        <v>538210</v>
      </c>
      <c r="J18" s="63">
        <f t="shared" si="0"/>
        <v>40125</v>
      </c>
      <c r="K18" s="63">
        <f t="shared" si="0"/>
        <v>65270</v>
      </c>
      <c r="L18" s="63">
        <f t="shared" si="0"/>
        <v>167990</v>
      </c>
      <c r="M18" s="63">
        <f t="shared" si="0"/>
        <v>52965</v>
      </c>
      <c r="N18" s="63">
        <f t="shared" si="0"/>
        <v>96835</v>
      </c>
      <c r="O18" s="63">
        <f t="shared" si="0"/>
        <v>1724305</v>
      </c>
      <c r="P18" s="63">
        <f t="shared" si="0"/>
        <v>38520</v>
      </c>
      <c r="Q18" s="63">
        <f t="shared" si="0"/>
        <v>784845</v>
      </c>
      <c r="R18" s="63">
        <f t="shared" si="0"/>
        <v>178690</v>
      </c>
      <c r="S18" s="57">
        <f>'[1]TDSheet'!$P$195</f>
        <v>4202960</v>
      </c>
    </row>
    <row r="19" spans="1:19" ht="29.25" customHeight="1">
      <c r="A19" s="37"/>
      <c r="B19" s="41"/>
      <c r="C19" s="12" t="s">
        <v>23</v>
      </c>
      <c r="D19" s="9" t="s">
        <v>37</v>
      </c>
      <c r="E19" s="64">
        <f>E18*1.18</f>
        <v>147724.19999999998</v>
      </c>
      <c r="F19" s="64">
        <f aca="true" t="shared" si="1" ref="F19:R19">F18*1.18</f>
        <v>62498.7</v>
      </c>
      <c r="G19" s="64">
        <f t="shared" si="1"/>
        <v>62498.7</v>
      </c>
      <c r="H19" s="64">
        <f t="shared" si="1"/>
        <v>335220.3</v>
      </c>
      <c r="I19" s="64">
        <f t="shared" si="1"/>
        <v>635087.7999999999</v>
      </c>
      <c r="J19" s="64">
        <f t="shared" si="1"/>
        <v>47347.5</v>
      </c>
      <c r="K19" s="64">
        <f t="shared" si="1"/>
        <v>77018.59999999999</v>
      </c>
      <c r="L19" s="64">
        <f t="shared" si="1"/>
        <v>198228.19999999998</v>
      </c>
      <c r="M19" s="64">
        <f t="shared" si="1"/>
        <v>62498.7</v>
      </c>
      <c r="N19" s="64">
        <f t="shared" si="1"/>
        <v>114265.29999999999</v>
      </c>
      <c r="O19" s="64">
        <f t="shared" si="1"/>
        <v>2034679.9</v>
      </c>
      <c r="P19" s="64">
        <f t="shared" si="1"/>
        <v>45453.6</v>
      </c>
      <c r="Q19" s="64">
        <f t="shared" si="1"/>
        <v>926117.1</v>
      </c>
      <c r="R19" s="64">
        <f t="shared" si="1"/>
        <v>210854.19999999998</v>
      </c>
      <c r="S19" s="67">
        <f>S18*1.18</f>
        <v>4959492.8</v>
      </c>
    </row>
    <row r="20" spans="1:18" ht="43.5" customHeight="1">
      <c r="A20" s="37"/>
      <c r="B20" s="42" t="s">
        <v>38</v>
      </c>
      <c r="C20" s="42"/>
      <c r="D20" s="13" t="s">
        <v>39</v>
      </c>
      <c r="E20" s="65">
        <v>9950</v>
      </c>
      <c r="F20" s="65">
        <v>7900</v>
      </c>
      <c r="G20" s="65">
        <v>11640</v>
      </c>
      <c r="H20" s="65">
        <v>9550</v>
      </c>
      <c r="I20" s="65">
        <v>12910</v>
      </c>
      <c r="J20" s="65">
        <v>9390</v>
      </c>
      <c r="K20" s="65">
        <v>10920</v>
      </c>
      <c r="L20" s="65">
        <v>8200</v>
      </c>
      <c r="M20" s="66">
        <v>11634.8448</v>
      </c>
      <c r="N20" s="66">
        <v>13587.1121</v>
      </c>
      <c r="O20" s="66">
        <v>11362.768</v>
      </c>
      <c r="P20" s="66">
        <v>13193.317</v>
      </c>
      <c r="Q20" s="66">
        <v>8696.897</v>
      </c>
      <c r="R20" s="66">
        <v>9393.7947</v>
      </c>
    </row>
    <row r="21" spans="1:18" ht="29.25" customHeight="1">
      <c r="A21" s="43" t="s">
        <v>40</v>
      </c>
      <c r="B21" s="43"/>
      <c r="C21" s="4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7.5" customHeight="1"/>
    <row r="23" spans="1:18" ht="21.75" customHeight="1">
      <c r="A23" s="44" t="s">
        <v>41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4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ht="18.75" customHeight="1">
      <c r="A25" s="16" t="s">
        <v>42</v>
      </c>
    </row>
    <row r="27" spans="1:18" ht="15.75">
      <c r="A27" s="17" t="s">
        <v>85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>
      <c r="A28" s="18"/>
      <c r="B28" s="18"/>
      <c r="C28" s="18" t="s">
        <v>43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75">
      <c r="A29" s="45" t="s">
        <v>86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4.25">
      <c r="A30" s="18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.75">
      <c r="A31" s="45" t="s">
        <v>84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</sheetData>
  <sheetProtection selectLockedCells="1" selectUnlockedCells="1"/>
  <mergeCells count="28">
    <mergeCell ref="A21:C21"/>
    <mergeCell ref="A23:R24"/>
    <mergeCell ref="A31:R31"/>
    <mergeCell ref="A29:R29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N8:N9"/>
    <mergeCell ref="O8:O9"/>
    <mergeCell ref="P8:P9"/>
    <mergeCell ref="Q8:Q9"/>
    <mergeCell ref="R8:R9"/>
    <mergeCell ref="A3:R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25">
      <selection activeCell="D46" sqref="D46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6" width="15.19921875" style="0" customWidth="1"/>
    <col min="7" max="7" width="14.19921875" style="0" hidden="1" customWidth="1"/>
    <col min="8" max="8" width="11.3984375" style="0" hidden="1" customWidth="1"/>
    <col min="9" max="12" width="0" style="0" hidden="1" customWidth="1"/>
  </cols>
  <sheetData>
    <row r="1" ht="14.25">
      <c r="F1" t="s">
        <v>44</v>
      </c>
    </row>
    <row r="3" spans="1:6" ht="28.5" customHeight="1">
      <c r="A3" s="34" t="s">
        <v>1</v>
      </c>
      <c r="B3" s="34"/>
      <c r="C3" s="34"/>
      <c r="D3" s="34"/>
      <c r="E3" s="34"/>
      <c r="F3" s="34"/>
    </row>
    <row r="4" spans="1:6" ht="20.25" customHeight="1">
      <c r="A4" s="1"/>
      <c r="B4" s="1"/>
      <c r="C4" s="1"/>
      <c r="D4" s="1"/>
      <c r="E4" s="1"/>
      <c r="F4" s="1"/>
    </row>
    <row r="5" spans="1:5" ht="18.75" customHeight="1">
      <c r="A5" t="s">
        <v>83</v>
      </c>
      <c r="E5" t="s">
        <v>2</v>
      </c>
    </row>
    <row r="6" ht="18.75" customHeight="1">
      <c r="A6" t="s">
        <v>45</v>
      </c>
    </row>
    <row r="7" ht="15.75" customHeight="1">
      <c r="G7">
        <f>G8/(E14+F14)</f>
        <v>9541.691891891891</v>
      </c>
    </row>
    <row r="8" spans="1:9" ht="33" customHeight="1" thickBot="1">
      <c r="A8" s="35" t="s">
        <v>4</v>
      </c>
      <c r="B8" s="35"/>
      <c r="C8" s="35"/>
      <c r="D8" s="35"/>
      <c r="E8" s="46" t="s">
        <v>46</v>
      </c>
      <c r="F8" s="47" t="s">
        <v>47</v>
      </c>
      <c r="G8" s="58">
        <f>SUM('[3]Свод помесячно'!$J$46,'[3]Свод помесячно'!$S$46,'[3]Свод помесячно'!$AB$46,'[3]Свод помесячно'!$AS$46,'[3]Свод помесячно'!$BB$46,'[3]Свод помесячно'!$BK$46)*1000</f>
        <v>3530425.9999999995</v>
      </c>
      <c r="H8">
        <f>E10*E14</f>
        <v>2125382.9951351355</v>
      </c>
      <c r="I8">
        <f>F10*F14</f>
        <v>1584011.854864865</v>
      </c>
    </row>
    <row r="9" spans="1:6" ht="19.5" customHeight="1" thickBot="1">
      <c r="A9" s="35"/>
      <c r="B9" s="35"/>
      <c r="C9" s="35"/>
      <c r="D9" s="35"/>
      <c r="E9" s="59"/>
      <c r="F9" s="60"/>
    </row>
    <row r="10" spans="1:10" ht="30" customHeight="1" thickBot="1">
      <c r="A10" s="37" t="s">
        <v>48</v>
      </c>
      <c r="B10" s="48" t="s">
        <v>49</v>
      </c>
      <c r="C10" s="20" t="s">
        <v>21</v>
      </c>
      <c r="D10" s="21" t="s">
        <v>22</v>
      </c>
      <c r="E10" s="62">
        <f>E12-E17</f>
        <v>10025.391486486487</v>
      </c>
      <c r="F10" s="62">
        <f>F12-F17</f>
        <v>10025.391486486487</v>
      </c>
      <c r="G10" s="57">
        <f>'[1]TDSheet'!$M$181</f>
        <v>2264816.31</v>
      </c>
      <c r="H10" s="57">
        <f>'[1]TDSheet'!$M$173</f>
        <v>1689259.5</v>
      </c>
      <c r="I10">
        <f>G10/E14</f>
        <v>10683.095801886793</v>
      </c>
      <c r="J10">
        <f>H10/F14</f>
        <v>10691.51582278481</v>
      </c>
    </row>
    <row r="11" spans="1:6" ht="30" customHeight="1">
      <c r="A11" s="37"/>
      <c r="B11" s="48"/>
      <c r="C11" s="23" t="s">
        <v>23</v>
      </c>
      <c r="D11" s="24" t="s">
        <v>24</v>
      </c>
      <c r="E11" s="62">
        <f>E10*1.18</f>
        <v>11829.961954054055</v>
      </c>
      <c r="F11" s="62">
        <f>F10*1.18</f>
        <v>11829.961954054055</v>
      </c>
    </row>
    <row r="12" spans="1:9" ht="30" customHeight="1">
      <c r="A12" s="37"/>
      <c r="B12" s="49" t="s">
        <v>50</v>
      </c>
      <c r="C12" s="23" t="s">
        <v>21</v>
      </c>
      <c r="D12" s="24" t="s">
        <v>26</v>
      </c>
      <c r="E12" s="62">
        <v>10686.691378378378</v>
      </c>
      <c r="F12" s="62">
        <v>10686.691378378378</v>
      </c>
      <c r="G12" s="57">
        <f>'[1]TDSheet'!$M$173+'[1]TDSheet'!$M$181</f>
        <v>3954075.81</v>
      </c>
      <c r="H12" s="57">
        <f>E14+F14</f>
        <v>370</v>
      </c>
      <c r="I12">
        <f>G12/H12</f>
        <v>10686.691378378378</v>
      </c>
    </row>
    <row r="13" spans="1:6" ht="30" customHeight="1">
      <c r="A13" s="37"/>
      <c r="B13" s="49"/>
      <c r="C13" s="23" t="s">
        <v>23</v>
      </c>
      <c r="D13" s="24" t="s">
        <v>27</v>
      </c>
      <c r="E13" s="62">
        <f>E12*1.18</f>
        <v>12610.295826486486</v>
      </c>
      <c r="F13" s="62">
        <f>F12*1.18</f>
        <v>12610.295826486486</v>
      </c>
    </row>
    <row r="14" spans="1:6" ht="28.5" customHeight="1">
      <c r="A14" s="37"/>
      <c r="B14" s="49" t="s">
        <v>51</v>
      </c>
      <c r="C14" s="49"/>
      <c r="D14" s="24" t="s">
        <v>52</v>
      </c>
      <c r="E14" s="62">
        <v>212</v>
      </c>
      <c r="F14" s="62">
        <v>158</v>
      </c>
    </row>
    <row r="15" spans="1:6" ht="25.5" customHeight="1" thickBot="1">
      <c r="A15" s="37"/>
      <c r="B15" s="50" t="s">
        <v>53</v>
      </c>
      <c r="C15" s="23" t="s">
        <v>21</v>
      </c>
      <c r="D15" s="24" t="s">
        <v>54</v>
      </c>
      <c r="E15" s="62">
        <f>E12*E14</f>
        <v>2265578.572216216</v>
      </c>
      <c r="F15" s="62">
        <f>F12*F14</f>
        <v>1688497.2377837838</v>
      </c>
    </row>
    <row r="16" spans="1:6" ht="25.5" customHeight="1" thickBot="1">
      <c r="A16" s="37"/>
      <c r="B16" s="50"/>
      <c r="C16" s="25" t="s">
        <v>23</v>
      </c>
      <c r="D16" s="26" t="s">
        <v>55</v>
      </c>
      <c r="E16" s="62">
        <f>E15*1.18</f>
        <v>2673382.715215135</v>
      </c>
      <c r="F16" s="62">
        <f>F15*1.18</f>
        <v>1992426.7405848647</v>
      </c>
    </row>
    <row r="17" spans="1:6" ht="25.5" customHeight="1" thickBot="1">
      <c r="A17" s="37"/>
      <c r="B17" s="51" t="s">
        <v>56</v>
      </c>
      <c r="C17" s="20" t="s">
        <v>21</v>
      </c>
      <c r="D17" s="21" t="s">
        <v>57</v>
      </c>
      <c r="E17" s="61">
        <v>661.2998918918919</v>
      </c>
      <c r="F17" s="61">
        <v>661.2998918918919</v>
      </c>
    </row>
    <row r="18" spans="1:6" ht="25.5" customHeight="1">
      <c r="A18" s="37"/>
      <c r="B18" s="51"/>
      <c r="C18" s="23" t="s">
        <v>23</v>
      </c>
      <c r="D18" s="24" t="s">
        <v>58</v>
      </c>
      <c r="E18" s="22">
        <f>E17*1.18</f>
        <v>780.3338724324324</v>
      </c>
      <c r="F18" s="22">
        <f>F17*1.18</f>
        <v>780.3338724324324</v>
      </c>
    </row>
    <row r="19" spans="1:8" ht="25.5" customHeight="1">
      <c r="A19" s="37"/>
      <c r="B19" s="52" t="s">
        <v>59</v>
      </c>
      <c r="C19" s="23" t="s">
        <v>21</v>
      </c>
      <c r="D19" s="24" t="s">
        <v>60</v>
      </c>
      <c r="E19" s="62">
        <f>E17*E21</f>
        <v>140195.57708108108</v>
      </c>
      <c r="F19" s="62">
        <f>F17*F21</f>
        <v>104485.38291891891</v>
      </c>
      <c r="G19" s="57">
        <f>SUM('[2]нефть'!$E$9,'[2]нефть'!$G$9,'[2]нефть'!$I$9,'[2]нефть'!$M$9)+SUM(G20:L20)</f>
        <v>244680.96</v>
      </c>
      <c r="H19">
        <f>G19/H12</f>
        <v>661.2998918918919</v>
      </c>
    </row>
    <row r="20" spans="1:12" ht="25.5" customHeight="1">
      <c r="A20" s="37"/>
      <c r="B20" s="52"/>
      <c r="C20" s="23" t="s">
        <v>23</v>
      </c>
      <c r="D20" s="24" t="s">
        <v>61</v>
      </c>
      <c r="E20" s="62">
        <f>E19*1.18</f>
        <v>165430.78095567567</v>
      </c>
      <c r="F20" s="62">
        <f>F19*1.18</f>
        <v>123292.75184432432</v>
      </c>
      <c r="G20" s="57">
        <f>SUM('[4]01.2013'!$K$126:$K$130)</f>
        <v>30948</v>
      </c>
      <c r="H20" s="57">
        <f>SUM('[4]02.2013'!$K$90:$K$92,'[4]02.2013'!$K$261:$K$264)</f>
        <v>44507.4</v>
      </c>
      <c r="I20" s="57">
        <f>SUM('[4]03.013'!$K$91:$K$92,'[4]03.013'!$K$219:$K$220)</f>
        <v>32377.16</v>
      </c>
      <c r="J20" s="57">
        <f>SUM('[4]04.2013'!$K$103:$K$104)</f>
        <v>13116.78</v>
      </c>
      <c r="K20" s="57">
        <f>SUM('[4]05.2013'!$K$66)</f>
        <v>7287.1</v>
      </c>
      <c r="L20" s="57">
        <f>'[4]06.2013'!$K$87</f>
        <v>8744.52</v>
      </c>
    </row>
    <row r="21" spans="1:6" ht="29.25" customHeight="1" thickBot="1">
      <c r="A21" s="37"/>
      <c r="B21" s="53" t="s">
        <v>62</v>
      </c>
      <c r="C21" s="53"/>
      <c r="D21" s="26" t="s">
        <v>63</v>
      </c>
      <c r="E21" s="62">
        <f>E14</f>
        <v>212</v>
      </c>
      <c r="F21" s="62">
        <f>F14</f>
        <v>158</v>
      </c>
    </row>
    <row r="22" spans="1:6" ht="25.5" customHeight="1" thickBot="1">
      <c r="A22" s="37"/>
      <c r="B22" s="51" t="s">
        <v>64</v>
      </c>
      <c r="C22" s="20" t="s">
        <v>21</v>
      </c>
      <c r="D22" s="21" t="s">
        <v>65</v>
      </c>
      <c r="E22" s="11" t="s">
        <v>82</v>
      </c>
      <c r="F22" s="11" t="s">
        <v>82</v>
      </c>
    </row>
    <row r="23" spans="1:6" ht="25.5" customHeight="1" thickBot="1">
      <c r="A23" s="37"/>
      <c r="B23" s="51"/>
      <c r="C23" s="23" t="s">
        <v>23</v>
      </c>
      <c r="D23" s="24" t="s">
        <v>66</v>
      </c>
      <c r="E23" s="11" t="s">
        <v>82</v>
      </c>
      <c r="F23" s="11" t="s">
        <v>82</v>
      </c>
    </row>
    <row r="24" spans="1:6" ht="25.5" customHeight="1" thickBot="1">
      <c r="A24" s="37"/>
      <c r="B24" s="54" t="s">
        <v>67</v>
      </c>
      <c r="C24" s="23" t="s">
        <v>21</v>
      </c>
      <c r="D24" s="24" t="s">
        <v>68</v>
      </c>
      <c r="E24" s="11" t="s">
        <v>82</v>
      </c>
      <c r="F24" s="11" t="s">
        <v>82</v>
      </c>
    </row>
    <row r="25" spans="1:6" ht="25.5" customHeight="1" thickBot="1">
      <c r="A25" s="37"/>
      <c r="B25" s="54"/>
      <c r="C25" s="23" t="s">
        <v>23</v>
      </c>
      <c r="D25" s="24" t="s">
        <v>69</v>
      </c>
      <c r="E25" s="11" t="s">
        <v>82</v>
      </c>
      <c r="F25" s="11" t="s">
        <v>82</v>
      </c>
    </row>
    <row r="26" spans="1:6" ht="30" customHeight="1" thickBot="1">
      <c r="A26" s="37"/>
      <c r="B26" s="53" t="s">
        <v>70</v>
      </c>
      <c r="C26" s="53"/>
      <c r="D26" s="26" t="s">
        <v>71</v>
      </c>
      <c r="E26" s="11" t="s">
        <v>82</v>
      </c>
      <c r="F26" s="11" t="s">
        <v>82</v>
      </c>
    </row>
    <row r="27" spans="1:6" ht="25.5" customHeight="1" thickBot="1">
      <c r="A27" s="37"/>
      <c r="B27" s="55" t="s">
        <v>72</v>
      </c>
      <c r="C27" s="20" t="s">
        <v>21</v>
      </c>
      <c r="D27" s="21" t="s">
        <v>73</v>
      </c>
      <c r="E27" s="11" t="s">
        <v>82</v>
      </c>
      <c r="F27" s="11" t="s">
        <v>82</v>
      </c>
    </row>
    <row r="28" spans="1:6" ht="30" customHeight="1" thickBot="1">
      <c r="A28" s="37"/>
      <c r="B28" s="55"/>
      <c r="C28" s="23" t="s">
        <v>23</v>
      </c>
      <c r="D28" s="24" t="s">
        <v>74</v>
      </c>
      <c r="E28" s="11" t="s">
        <v>82</v>
      </c>
      <c r="F28" s="11" t="s">
        <v>82</v>
      </c>
    </row>
    <row r="29" spans="1:6" ht="25.5" customHeight="1" thickBot="1">
      <c r="A29" s="37"/>
      <c r="B29" s="51" t="s">
        <v>75</v>
      </c>
      <c r="C29" s="23" t="s">
        <v>21</v>
      </c>
      <c r="D29" s="24" t="s">
        <v>76</v>
      </c>
      <c r="E29" s="11" t="s">
        <v>82</v>
      </c>
      <c r="F29" s="11" t="s">
        <v>82</v>
      </c>
    </row>
    <row r="30" spans="1:6" ht="25.5" customHeight="1" thickBot="1">
      <c r="A30" s="37"/>
      <c r="B30" s="51"/>
      <c r="C30" s="27" t="s">
        <v>23</v>
      </c>
      <c r="D30" s="24" t="s">
        <v>77</v>
      </c>
      <c r="E30" s="11" t="s">
        <v>82</v>
      </c>
      <c r="F30" s="11" t="s">
        <v>82</v>
      </c>
    </row>
    <row r="31" spans="1:6" ht="30" customHeight="1" thickBot="1">
      <c r="A31" s="37"/>
      <c r="B31" s="53" t="s">
        <v>78</v>
      </c>
      <c r="C31" s="53"/>
      <c r="D31" s="26" t="s">
        <v>79</v>
      </c>
      <c r="E31" s="11" t="s">
        <v>82</v>
      </c>
      <c r="F31" s="11" t="s">
        <v>82</v>
      </c>
    </row>
    <row r="32" spans="1:6" ht="25.5" customHeight="1" thickBot="1">
      <c r="A32" s="37"/>
      <c r="B32" s="53" t="s">
        <v>80</v>
      </c>
      <c r="C32" s="53"/>
      <c r="D32" s="26" t="s">
        <v>39</v>
      </c>
      <c r="E32" s="10">
        <v>9500</v>
      </c>
      <c r="F32" s="10">
        <v>9500</v>
      </c>
    </row>
    <row r="33" spans="1:6" ht="25.5" customHeight="1">
      <c r="A33" s="37"/>
      <c r="B33" s="56" t="s">
        <v>81</v>
      </c>
      <c r="C33" s="56"/>
      <c r="D33" s="28"/>
      <c r="E33" s="15"/>
      <c r="F33" s="15"/>
    </row>
    <row r="34" spans="1:4" ht="12" customHeight="1">
      <c r="A34" s="29"/>
      <c r="B34" s="30"/>
      <c r="C34" s="31"/>
      <c r="D34" s="32"/>
    </row>
    <row r="35" spans="1:6" ht="32.25" customHeight="1">
      <c r="A35" s="44" t="s">
        <v>41</v>
      </c>
      <c r="B35" s="44"/>
      <c r="C35" s="44"/>
      <c r="D35" s="44"/>
      <c r="E35" s="44"/>
      <c r="F35" s="44"/>
    </row>
    <row r="36" spans="1:6" ht="39" customHeight="1">
      <c r="A36" s="44"/>
      <c r="B36" s="44"/>
      <c r="C36" s="44"/>
      <c r="D36" s="44"/>
      <c r="E36" s="44"/>
      <c r="F36" s="44"/>
    </row>
    <row r="37" ht="18.75" customHeight="1">
      <c r="A37" s="16" t="s">
        <v>42</v>
      </c>
    </row>
    <row r="38" spans="1:4" ht="14.25">
      <c r="A38" s="33"/>
      <c r="B38" s="33"/>
      <c r="C38" s="33"/>
      <c r="D38" s="33"/>
    </row>
    <row r="39" spans="1:18" ht="15.75">
      <c r="A39" s="17" t="s">
        <v>85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8"/>
      <c r="B40" s="18"/>
      <c r="C40" s="18" t="s">
        <v>43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.75" customHeight="1">
      <c r="A41" s="45" t="s">
        <v>86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4.25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.75">
      <c r="A43" s="45" t="s">
        <v>84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</sheetData>
  <sheetProtection selectLockedCells="1" selectUnlockedCells="1"/>
  <mergeCells count="23">
    <mergeCell ref="B29:B30"/>
    <mergeCell ref="B31:C31"/>
    <mergeCell ref="B32:C32"/>
    <mergeCell ref="B33:C33"/>
    <mergeCell ref="A35:F36"/>
    <mergeCell ref="A43:R43"/>
    <mergeCell ref="A41:R41"/>
    <mergeCell ref="B19:B20"/>
    <mergeCell ref="B21:C21"/>
    <mergeCell ref="B22:B23"/>
    <mergeCell ref="B24:B25"/>
    <mergeCell ref="B26:C26"/>
    <mergeCell ref="B27:B28"/>
    <mergeCell ref="A3:F3"/>
    <mergeCell ref="A8:D9"/>
    <mergeCell ref="E8:E9"/>
    <mergeCell ref="F8:F9"/>
    <mergeCell ref="A10:A33"/>
    <mergeCell ref="B10:B11"/>
    <mergeCell ref="B12:B13"/>
    <mergeCell ref="B14:C14"/>
    <mergeCell ref="B15:B16"/>
    <mergeCell ref="B17:B18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2013-08-15T04:56:42Z</cp:lastPrinted>
  <dcterms:created xsi:type="dcterms:W3CDTF">2013-08-14T05:09:02Z</dcterms:created>
  <dcterms:modified xsi:type="dcterms:W3CDTF">2013-08-15T07:18:35Z</dcterms:modified>
  <cp:category/>
  <cp:version/>
  <cp:contentType/>
  <cp:contentStatus/>
</cp:coreProperties>
</file>