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№2'!$A$1:$E$43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  <author>Смольников Максим Евгеньевич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E19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счетов-фактур от транспортного
</t>
        </r>
      </text>
    </comment>
    <comment ref="E21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с/ф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<sst xmlns="http://schemas.openxmlformats.org/spreadsheetml/2006/main" count="170" uniqueCount="81">
  <si>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</si>
  <si>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</si>
  <si>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</si>
  <si>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</si>
  <si>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</si>
  <si>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</si>
  <si>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</si>
  <si>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</si>
  <si>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</si>
  <si>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</si>
  <si>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</si>
  <si>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</si>
  <si>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</si>
  <si>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</si>
  <si>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</si>
  <si>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</si>
  <si>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</si>
  <si>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</si>
  <si>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</si>
  <si>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</si>
  <si>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</si>
  <si>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</si>
  <si>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</si>
  <si>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</si>
  <si>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</si>
  <si>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</si>
  <si>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</si>
  <si>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</si>
  <si>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</si>
  <si>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</si>
  <si>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</si>
  <si>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</si>
  <si>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</si>
  <si>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</si>
  <si>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</si>
  <si>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</si>
  <si>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</si>
  <si>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</si>
  <si>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</si>
  <si>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</si>
  <si>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</si>
  <si>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</si>
  <si>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</si>
  <si>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</si>
  <si>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</si>
  <si>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</si>
  <si>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</si>
  <si>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</si>
  <si>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</si>
  <si>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</si>
  <si>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</si>
  <si>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</si>
  <si>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</si>
  <si>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</si>
  <si>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</si>
  <si>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</si>
  <si>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</si>
  <si>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</si>
  <si>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</si>
  <si>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</si>
  <si>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</si>
  <si>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</si>
  <si>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</si>
  <si>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</si>
  <si>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</si>
  <si>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</si>
  <si>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</si>
  <si>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</si>
  <si>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</si>
  <si>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</si>
  <si>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</si>
  <si>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</si>
  <si>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</si>
  <si>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</si>
  <si>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</si>
  <si>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</si>
  <si>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</si>
  <si>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</si>
  <si>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</si>
  <si>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за 3 квартал 2016 года</t>
  </si>
  <si>
    <r>
      <t>* Данные заполняются по итогам 3 квартала 2016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</si>
</sst>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4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68" fontId="3" fillId="0" borderId="1">
      <alignment/>
      <protection locked="0"/>
    </xf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0" fillId="3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9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9" fontId="22" fillId="37" borderId="17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19" xfId="0" applyNumberFormat="1" applyFont="1" applyFill="1" applyBorder="1" applyAlignment="1" applyProtection="1">
      <alignment horizontal="center" vertical="center" wrapText="1"/>
      <protection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49" fontId="22" fillId="37" borderId="20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72" fontId="0" fillId="0" borderId="22" xfId="0" applyNumberFormat="1" applyFill="1" applyBorder="1" applyAlignment="1">
      <alignment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21" xfId="8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17" xfId="0" applyFill="1" applyBorder="1" applyAlignment="1">
      <alignment horizontal="center" vertical="center"/>
    </xf>
    <xf numFmtId="0" fontId="0" fillId="38" borderId="33" xfId="0" applyFill="1" applyBorder="1" applyAlignment="1">
      <alignment/>
    </xf>
    <xf numFmtId="0" fontId="0" fillId="38" borderId="18" xfId="0" applyFill="1" applyBorder="1" applyAlignment="1">
      <alignment/>
    </xf>
    <xf numFmtId="4" fontId="72" fillId="38" borderId="18" xfId="0" applyNumberFormat="1" applyFont="1" applyFill="1" applyBorder="1" applyAlignment="1">
      <alignment/>
    </xf>
    <xf numFmtId="0" fontId="72" fillId="38" borderId="18" xfId="0" applyFont="1" applyFill="1" applyBorder="1" applyAlignment="1">
      <alignment/>
    </xf>
    <xf numFmtId="1" fontId="0" fillId="38" borderId="20" xfId="0" applyNumberFormat="1" applyFill="1" applyBorder="1" applyAlignment="1">
      <alignment horizontal="center" vertical="center"/>
    </xf>
    <xf numFmtId="1" fontId="0" fillId="38" borderId="34" xfId="0" applyNumberFormat="1" applyFill="1" applyBorder="1" applyAlignment="1">
      <alignment horizontal="center" vertical="center"/>
    </xf>
    <xf numFmtId="4" fontId="0" fillId="38" borderId="19" xfId="0" applyNumberFormat="1" applyFill="1" applyBorder="1" applyAlignment="1">
      <alignment horizontal="center" vertical="center"/>
    </xf>
    <xf numFmtId="4" fontId="0" fillId="38" borderId="18" xfId="0" applyNumberFormat="1" applyFill="1" applyBorder="1" applyAlignment="1">
      <alignment horizontal="center" vertical="center"/>
    </xf>
    <xf numFmtId="172" fontId="0" fillId="38" borderId="12" xfId="0" applyNumberFormat="1" applyFill="1" applyBorder="1" applyAlignment="1">
      <alignment horizontal="center" vertical="center"/>
    </xf>
    <xf numFmtId="172" fontId="0" fillId="38" borderId="14" xfId="0" applyNumberFormat="1" applyFill="1" applyBorder="1" applyAlignment="1">
      <alignment horizontal="center" vertical="center"/>
    </xf>
    <xf numFmtId="172" fontId="0" fillId="38" borderId="2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8" fillId="38" borderId="29" xfId="0" applyNumberFormat="1" applyFont="1" applyFill="1" applyBorder="1" applyAlignment="1">
      <alignment horizontal="center" vertical="center" wrapText="1"/>
    </xf>
    <xf numFmtId="4" fontId="18" fillId="38" borderId="32" xfId="0" applyNumberFormat="1" applyFont="1" applyFill="1" applyBorder="1" applyAlignment="1">
      <alignment horizontal="center" vertical="center" wrapText="1"/>
    </xf>
    <xf numFmtId="4" fontId="18" fillId="38" borderId="24" xfId="0" applyNumberFormat="1" applyFont="1" applyFill="1" applyBorder="1" applyAlignment="1">
      <alignment horizontal="center" vertical="center" wrapText="1"/>
    </xf>
    <xf numFmtId="4" fontId="18" fillId="38" borderId="11" xfId="0" applyNumberFormat="1" applyFont="1" applyFill="1" applyBorder="1" applyAlignment="1">
      <alignment horizontal="center" vertical="center" wrapText="1"/>
    </xf>
    <xf numFmtId="4" fontId="18" fillId="38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88" applyFont="1" applyBorder="1" applyAlignment="1" applyProtection="1">
      <alignment horizontal="center" vertical="center" wrapText="1"/>
      <protection/>
    </xf>
    <xf numFmtId="0" fontId="0" fillId="0" borderId="43" xfId="88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45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20" xfId="88" applyFont="1" applyBorder="1" applyAlignment="1" applyProtection="1">
      <alignment horizontal="center" vertical="center" wrapText="1"/>
      <protection/>
    </xf>
    <xf numFmtId="0" fontId="0" fillId="0" borderId="46" xfId="88" applyFont="1" applyBorder="1" applyAlignment="1" applyProtection="1">
      <alignment horizontal="center" vertical="center" wrapText="1"/>
      <protection/>
    </xf>
    <xf numFmtId="0" fontId="0" fillId="0" borderId="47" xfId="88" applyFont="1" applyBorder="1" applyAlignment="1" applyProtection="1">
      <alignment horizontal="center" vertical="center" wrapText="1"/>
      <protection/>
    </xf>
    <xf numFmtId="0" fontId="0" fillId="0" borderId="48" xfId="88" applyFont="1" applyBorder="1" applyAlignment="1" applyProtection="1">
      <alignment horizontal="center" vertical="center" wrapText="1"/>
      <protection/>
    </xf>
    <xf numFmtId="0" fontId="0" fillId="0" borderId="49" xfId="88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9" fillId="0" borderId="54" xfId="0" applyNumberFormat="1" applyFont="1" applyFill="1" applyBorder="1" applyAlignment="1" applyProtection="1">
      <alignment horizontal="center" vertical="center" wrapText="1"/>
      <protection/>
    </xf>
    <xf numFmtId="0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58" xfId="88" applyFont="1" applyBorder="1" applyAlignment="1" applyProtection="1">
      <alignment horizontal="center" vertical="center" wrapText="1"/>
      <protection/>
    </xf>
    <xf numFmtId="0" fontId="3" fillId="0" borderId="59" xfId="88" applyFont="1" applyBorder="1" applyAlignment="1" applyProtection="1">
      <alignment horizontal="center" vertical="center" wrapText="1"/>
      <protection/>
    </xf>
    <xf numFmtId="0" fontId="3" fillId="0" borderId="60" xfId="88" applyFont="1" applyBorder="1" applyAlignment="1" applyProtection="1">
      <alignment horizontal="center" vertical="center" wrapText="1"/>
      <protection/>
    </xf>
    <xf numFmtId="0" fontId="3" fillId="0" borderId="61" xfId="88" applyFont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18" fillId="38" borderId="52" xfId="0" applyFont="1" applyFill="1" applyBorder="1" applyAlignment="1">
      <alignment horizontal="center" vertical="center" wrapText="1"/>
    </xf>
    <xf numFmtId="0" fontId="18" fillId="38" borderId="65" xfId="0" applyFont="1" applyFill="1" applyBorder="1" applyAlignment="1">
      <alignment horizontal="center" vertical="center" wrapText="1"/>
    </xf>
    <xf numFmtId="0" fontId="3" fillId="0" borderId="39" xfId="88" applyFont="1" applyBorder="1" applyAlignment="1" applyProtection="1">
      <alignment horizontal="center" vertical="center" wrapText="1"/>
      <protection/>
    </xf>
    <xf numFmtId="0" fontId="3" fillId="0" borderId="20" xfId="88" applyFont="1" applyBorder="1" applyAlignment="1" applyProtection="1">
      <alignment horizontal="center" vertical="center" wrapText="1"/>
      <protection/>
    </xf>
    <xf numFmtId="0" fontId="3" fillId="0" borderId="66" xfId="88" applyFont="1" applyBorder="1" applyAlignment="1" applyProtection="1">
      <alignment horizontal="center" vertical="center" wrapText="1"/>
      <protection/>
    </xf>
    <xf numFmtId="0" fontId="3" fillId="0" borderId="67" xfId="88" applyFont="1" applyBorder="1" applyAlignment="1" applyProtection="1">
      <alignment horizontal="center" vertical="center" wrapText="1"/>
      <protection/>
    </xf>
    <xf numFmtId="0" fontId="3" fillId="0" borderId="68" xfId="88" applyFont="1" applyBorder="1" applyAlignment="1" applyProtection="1">
      <alignment horizontal="center" vertical="center" wrapText="1"/>
      <protection/>
    </xf>
    <xf numFmtId="0" fontId="3" fillId="0" borderId="69" xfId="88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8" xfId="88" applyFont="1" applyBorder="1" applyAlignment="1" applyProtection="1">
      <alignment horizontal="center" vertical="center" wrapText="1"/>
      <protection/>
    </xf>
    <xf numFmtId="0" fontId="3" fillId="0" borderId="49" xfId="88" applyFont="1" applyBorder="1" applyAlignment="1" applyProtection="1">
      <alignment horizontal="center" vertical="center" wrapText="1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6\&#1060;&#1086;&#1088;&#1084;&#1072;%20&#8470;%201%20&#1088;&#1072;&#1089;&#1093;&#1086;&#1076;&#1099;%20&#1087;&#1086;%20&#1075;&#1072;&#1079;-&#1085;&#1077;&#1092;&#1090;&#1100;%20&#1072;&#1085;&#1072;&#1083;&#1080;&#1079;_2016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43;&#1086;&#1076;&#1086;&#1074;&#1099;&#1077;%20&#1086;&#1073;&#1098;&#1077;&#1084;&#1099;%20&#1087;&#1086;%20&#1090;&#1086;&#1087;&#1083;&#1080;&#1074;&#1091;%20(&#1089;&#1087;&#1080;&#1089;&#1072;&#1085;&#108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2">
        <row r="15">
          <cell r="AM15">
            <v>1</v>
          </cell>
          <cell r="AN15">
            <v>13803</v>
          </cell>
        </row>
        <row r="43">
          <cell r="AM43">
            <v>13803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12"/>
      <sheetName val="2013"/>
      <sheetName val="2014"/>
      <sheetName val="с 1 С 2014 г"/>
      <sheetName val="2015"/>
      <sheetName val="2016"/>
      <sheetName val="2017"/>
      <sheetName val="план 2016"/>
      <sheetName val="нат.топливо план 2016 ХМАО"/>
      <sheetName val="нат.топливо.план 2016 Томск"/>
    </sheetNames>
    <sheetDataSet>
      <sheetData sheetId="6">
        <row r="21">
          <cell r="AE21">
            <v>8322.93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7">
      <selection activeCell="G25" sqref="G25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83" t="str">
        <f>'Приложение №2'!A3:E3</f>
        <v>Информация о фактически сложившихся ценах и объёмах потребления топлива за 3 квартал 2016 года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72" t="s">
        <v>1</v>
      </c>
    </row>
    <row r="6" ht="21" customHeight="1">
      <c r="A6" t="s">
        <v>2</v>
      </c>
    </row>
    <row r="7" ht="15" thickBot="1"/>
    <row r="8" spans="1:13" ht="60" customHeight="1">
      <c r="A8" s="84" t="s">
        <v>3</v>
      </c>
      <c r="B8" s="85"/>
      <c r="C8" s="85"/>
      <c r="D8" s="85"/>
      <c r="E8" s="79" t="s">
        <v>4</v>
      </c>
      <c r="F8" s="79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1" t="s">
        <v>12</v>
      </c>
    </row>
    <row r="9" spans="1:13" ht="29.25" customHeight="1" thickBot="1">
      <c r="A9" s="86"/>
      <c r="B9" s="87"/>
      <c r="C9" s="87"/>
      <c r="D9" s="87"/>
      <c r="E9" s="80"/>
      <c r="F9" s="80"/>
      <c r="G9" s="80"/>
      <c r="H9" s="80"/>
      <c r="I9" s="80"/>
      <c r="J9" s="80"/>
      <c r="K9" s="80"/>
      <c r="L9" s="80"/>
      <c r="M9" s="82"/>
    </row>
    <row r="10" spans="1:13" ht="21" customHeight="1">
      <c r="A10" s="96" t="s">
        <v>13</v>
      </c>
      <c r="B10" s="99" t="s">
        <v>14</v>
      </c>
      <c r="C10" s="35" t="s">
        <v>15</v>
      </c>
      <c r="D10" s="28" t="s">
        <v>16</v>
      </c>
      <c r="E10" s="67">
        <v>554.99</v>
      </c>
      <c r="F10" s="67">
        <v>554.99</v>
      </c>
      <c r="G10" s="67">
        <v>554.99</v>
      </c>
      <c r="H10" s="67">
        <v>554.99</v>
      </c>
      <c r="I10" s="67">
        <v>554.99</v>
      </c>
      <c r="J10" s="67">
        <v>554.99</v>
      </c>
      <c r="K10" s="67">
        <v>554.99</v>
      </c>
      <c r="L10" s="67">
        <v>554.99</v>
      </c>
      <c r="M10" s="67">
        <v>554.99</v>
      </c>
    </row>
    <row r="11" spans="1:13" ht="21" customHeight="1">
      <c r="A11" s="97"/>
      <c r="B11" s="100"/>
      <c r="C11" s="34" t="s">
        <v>17</v>
      </c>
      <c r="D11" s="26" t="s">
        <v>18</v>
      </c>
      <c r="E11" s="68">
        <f>E10*1.18</f>
        <v>654.8882</v>
      </c>
      <c r="F11" s="68">
        <f aca="true" t="shared" si="0" ref="F11:M11">F10*1.18</f>
        <v>654.8882</v>
      </c>
      <c r="G11" s="68">
        <f t="shared" si="0"/>
        <v>654.8882</v>
      </c>
      <c r="H11" s="68">
        <f t="shared" si="0"/>
        <v>654.8882</v>
      </c>
      <c r="I11" s="68">
        <f t="shared" si="0"/>
        <v>654.8882</v>
      </c>
      <c r="J11" s="68">
        <f t="shared" si="0"/>
        <v>654.8882</v>
      </c>
      <c r="K11" s="68">
        <f t="shared" si="0"/>
        <v>654.8882</v>
      </c>
      <c r="L11" s="68">
        <f t="shared" si="0"/>
        <v>654.8882</v>
      </c>
      <c r="M11" s="68">
        <f t="shared" si="0"/>
        <v>654.8882</v>
      </c>
    </row>
    <row r="12" spans="1:13" ht="21" customHeight="1">
      <c r="A12" s="97"/>
      <c r="B12" s="100" t="s">
        <v>19</v>
      </c>
      <c r="C12" s="34" t="s">
        <v>15</v>
      </c>
      <c r="D12" s="26" t="s">
        <v>20</v>
      </c>
      <c r="E12" s="45" t="s">
        <v>72</v>
      </c>
      <c r="F12" s="45" t="s">
        <v>72</v>
      </c>
      <c r="G12" s="45" t="s">
        <v>72</v>
      </c>
      <c r="H12" s="45" t="s">
        <v>72</v>
      </c>
      <c r="I12" s="45" t="s">
        <v>72</v>
      </c>
      <c r="J12" s="45" t="s">
        <v>72</v>
      </c>
      <c r="K12" s="45" t="s">
        <v>72</v>
      </c>
      <c r="L12" s="45" t="s">
        <v>72</v>
      </c>
      <c r="M12" s="46" t="s">
        <v>72</v>
      </c>
    </row>
    <row r="13" spans="1:13" ht="21" customHeight="1">
      <c r="A13" s="97"/>
      <c r="B13" s="100"/>
      <c r="C13" s="34" t="s">
        <v>17</v>
      </c>
      <c r="D13" s="26" t="s">
        <v>21</v>
      </c>
      <c r="E13" s="45" t="s">
        <v>72</v>
      </c>
      <c r="F13" s="45" t="s">
        <v>72</v>
      </c>
      <c r="G13" s="45" t="s">
        <v>72</v>
      </c>
      <c r="H13" s="45" t="s">
        <v>72</v>
      </c>
      <c r="I13" s="45" t="s">
        <v>72</v>
      </c>
      <c r="J13" s="45" t="s">
        <v>72</v>
      </c>
      <c r="K13" s="45" t="s">
        <v>72</v>
      </c>
      <c r="L13" s="45" t="s">
        <v>72</v>
      </c>
      <c r="M13" s="46" t="s">
        <v>72</v>
      </c>
    </row>
    <row r="14" spans="1:15" ht="29.25" customHeight="1" thickBot="1">
      <c r="A14" s="97"/>
      <c r="B14" s="101" t="s">
        <v>22</v>
      </c>
      <c r="C14" s="102"/>
      <c r="D14" s="29" t="s">
        <v>23</v>
      </c>
      <c r="E14" s="65">
        <v>2</v>
      </c>
      <c r="F14" s="65">
        <v>2</v>
      </c>
      <c r="G14" s="65">
        <v>13</v>
      </c>
      <c r="H14" s="65">
        <v>7</v>
      </c>
      <c r="I14" s="65">
        <v>11</v>
      </c>
      <c r="J14" s="65">
        <v>144</v>
      </c>
      <c r="K14" s="65">
        <v>2</v>
      </c>
      <c r="L14" s="65">
        <v>93</v>
      </c>
      <c r="M14" s="66">
        <v>17</v>
      </c>
      <c r="N14" s="12" t="b">
        <f>'[1]TDSheet'!$N$298=SUM(E14:M14)</f>
        <v>0</v>
      </c>
      <c r="O14" s="7"/>
    </row>
    <row r="15" spans="1:15" ht="29.25" customHeight="1" thickBot="1">
      <c r="A15" s="97"/>
      <c r="B15" s="103" t="s">
        <v>24</v>
      </c>
      <c r="C15" s="36" t="s">
        <v>15</v>
      </c>
      <c r="D15" s="37" t="s">
        <v>25</v>
      </c>
      <c r="E15" s="47" t="s">
        <v>72</v>
      </c>
      <c r="F15" s="47" t="s">
        <v>72</v>
      </c>
      <c r="G15" s="47" t="s">
        <v>72</v>
      </c>
      <c r="H15" s="47" t="s">
        <v>72</v>
      </c>
      <c r="I15" s="47" t="s">
        <v>72</v>
      </c>
      <c r="J15" s="47" t="s">
        <v>72</v>
      </c>
      <c r="K15" s="47" t="s">
        <v>72</v>
      </c>
      <c r="L15" s="47" t="s">
        <v>72</v>
      </c>
      <c r="M15" s="48" t="s">
        <v>72</v>
      </c>
      <c r="O15" s="16"/>
    </row>
    <row r="16" spans="1:15" ht="29.25" customHeight="1">
      <c r="A16" s="97"/>
      <c r="B16" s="104"/>
      <c r="C16" s="2" t="s">
        <v>17</v>
      </c>
      <c r="D16" s="3" t="s">
        <v>26</v>
      </c>
      <c r="E16" s="49" t="s">
        <v>72</v>
      </c>
      <c r="F16" s="49" t="s">
        <v>72</v>
      </c>
      <c r="G16" s="49" t="s">
        <v>72</v>
      </c>
      <c r="H16" s="49" t="s">
        <v>72</v>
      </c>
      <c r="I16" s="49" t="s">
        <v>72</v>
      </c>
      <c r="J16" s="49" t="s">
        <v>72</v>
      </c>
      <c r="K16" s="49" t="s">
        <v>72</v>
      </c>
      <c r="L16" s="49" t="s">
        <v>72</v>
      </c>
      <c r="M16" s="50" t="s">
        <v>72</v>
      </c>
      <c r="O16" s="16"/>
    </row>
    <row r="17" spans="1:15" ht="41.25" customHeight="1" thickBot="1">
      <c r="A17" s="97"/>
      <c r="B17" s="105" t="s">
        <v>27</v>
      </c>
      <c r="C17" s="106"/>
      <c r="D17" s="38" t="s">
        <v>28</v>
      </c>
      <c r="E17" s="51" t="s">
        <v>72</v>
      </c>
      <c r="F17" s="51" t="s">
        <v>72</v>
      </c>
      <c r="G17" s="51" t="s">
        <v>72</v>
      </c>
      <c r="H17" s="51" t="s">
        <v>72</v>
      </c>
      <c r="I17" s="51" t="s">
        <v>72</v>
      </c>
      <c r="J17" s="51" t="s">
        <v>72</v>
      </c>
      <c r="K17" s="51" t="s">
        <v>72</v>
      </c>
      <c r="L17" s="51" t="s">
        <v>72</v>
      </c>
      <c r="M17" s="52" t="s">
        <v>72</v>
      </c>
      <c r="O17" s="16"/>
    </row>
    <row r="18" spans="1:15" ht="29.25" customHeight="1" thickBot="1">
      <c r="A18" s="97"/>
      <c r="B18" s="88" t="s">
        <v>29</v>
      </c>
      <c r="C18" s="36" t="s">
        <v>15</v>
      </c>
      <c r="D18" s="37" t="s">
        <v>30</v>
      </c>
      <c r="E18" s="69">
        <f>(E10*E14)/1000</f>
        <v>1.10998</v>
      </c>
      <c r="F18" s="69">
        <f aca="true" t="shared" si="1" ref="F18:M18">(F10*F14)/1000</f>
        <v>1.10998</v>
      </c>
      <c r="G18" s="69">
        <f t="shared" si="1"/>
        <v>7.2148699999999995</v>
      </c>
      <c r="H18" s="69">
        <f t="shared" si="1"/>
        <v>3.88493</v>
      </c>
      <c r="I18" s="69">
        <f t="shared" si="1"/>
        <v>6.10489</v>
      </c>
      <c r="J18" s="69">
        <f t="shared" si="1"/>
        <v>79.91856</v>
      </c>
      <c r="K18" s="69">
        <f t="shared" si="1"/>
        <v>1.10998</v>
      </c>
      <c r="L18" s="69">
        <f t="shared" si="1"/>
        <v>51.61407</v>
      </c>
      <c r="M18" s="69">
        <f t="shared" si="1"/>
        <v>9.43483</v>
      </c>
      <c r="N18" s="12">
        <f>'[1]TDSheet'!$M$298</f>
        <v>1745998.54</v>
      </c>
      <c r="O18" s="43"/>
    </row>
    <row r="19" spans="1:15" ht="29.25" customHeight="1" thickBot="1">
      <c r="A19" s="97"/>
      <c r="B19" s="89"/>
      <c r="C19" s="40" t="s">
        <v>17</v>
      </c>
      <c r="D19" s="38" t="s">
        <v>31</v>
      </c>
      <c r="E19" s="70">
        <f aca="true" t="shared" si="2" ref="E19:M19">E18*1.18</f>
        <v>1.3097763999999998</v>
      </c>
      <c r="F19" s="70">
        <f t="shared" si="2"/>
        <v>1.3097763999999998</v>
      </c>
      <c r="G19" s="70">
        <f t="shared" si="2"/>
        <v>8.5135466</v>
      </c>
      <c r="H19" s="70">
        <f t="shared" si="2"/>
        <v>4.5842174</v>
      </c>
      <c r="I19" s="70">
        <f t="shared" si="2"/>
        <v>7.2037702</v>
      </c>
      <c r="J19" s="70">
        <f t="shared" si="2"/>
        <v>94.3039008</v>
      </c>
      <c r="K19" s="70">
        <f t="shared" si="2"/>
        <v>1.3097763999999998</v>
      </c>
      <c r="L19" s="70">
        <f t="shared" si="2"/>
        <v>60.9046026</v>
      </c>
      <c r="M19" s="71">
        <f t="shared" si="2"/>
        <v>11.133099399999999</v>
      </c>
      <c r="N19" s="39">
        <f>N18*1.18</f>
        <v>2060278.2772</v>
      </c>
      <c r="O19" s="16">
        <f>E19+F19+G19+H19+I19+J19+K19+L19+M19</f>
        <v>190.57246619999998</v>
      </c>
    </row>
    <row r="20" spans="1:14" ht="43.5" customHeight="1" thickBot="1">
      <c r="A20" s="98"/>
      <c r="B20" s="90" t="s">
        <v>32</v>
      </c>
      <c r="C20" s="91"/>
      <c r="D20" s="41" t="s">
        <v>33</v>
      </c>
      <c r="E20" s="53">
        <v>7900</v>
      </c>
      <c r="F20" s="53">
        <v>7900</v>
      </c>
      <c r="G20" s="53">
        <v>7900</v>
      </c>
      <c r="H20" s="53">
        <v>7900</v>
      </c>
      <c r="I20" s="53">
        <v>7900</v>
      </c>
      <c r="J20" s="53">
        <v>7900</v>
      </c>
      <c r="K20" s="53">
        <v>7900</v>
      </c>
      <c r="L20" s="53">
        <v>7900</v>
      </c>
      <c r="M20" s="53">
        <v>7900</v>
      </c>
      <c r="N20" s="42"/>
    </row>
    <row r="21" spans="1:13" ht="29.25" customHeight="1" thickBot="1">
      <c r="A21" s="92" t="s">
        <v>34</v>
      </c>
      <c r="B21" s="93"/>
      <c r="C21" s="93"/>
      <c r="D21" s="41"/>
      <c r="E21" s="33"/>
      <c r="F21" s="33"/>
      <c r="G21" s="33"/>
      <c r="H21" s="33"/>
      <c r="I21" s="33"/>
      <c r="J21" s="33"/>
      <c r="K21" s="33"/>
      <c r="L21" s="33"/>
      <c r="M21" s="54"/>
    </row>
    <row r="22" ht="7.5" customHeight="1"/>
    <row r="23" spans="1:13" ht="21.75" customHeight="1">
      <c r="A23" s="94" t="s">
        <v>80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44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ht="18.75" customHeight="1">
      <c r="A25" s="4" t="s">
        <v>35</v>
      </c>
    </row>
    <row r="27" spans="1:13" ht="15.75">
      <c r="A27" s="5" t="s">
        <v>78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95" t="s">
        <v>74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1">
      <selection activeCell="E20" sqref="E20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83" t="s">
        <v>79</v>
      </c>
      <c r="B3" s="83"/>
      <c r="C3" s="83"/>
      <c r="D3" s="83"/>
      <c r="E3" s="83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 thickBot="1">
      <c r="A8" s="107" t="s">
        <v>3</v>
      </c>
      <c r="B8" s="108"/>
      <c r="C8" s="108"/>
      <c r="D8" s="108"/>
      <c r="E8" s="111" t="s">
        <v>39</v>
      </c>
      <c r="F8" s="126"/>
    </row>
    <row r="9" spans="1:6" ht="19.5" customHeight="1" thickBot="1">
      <c r="A9" s="109"/>
      <c r="B9" s="110"/>
      <c r="C9" s="110"/>
      <c r="D9" s="110"/>
      <c r="E9" s="112"/>
      <c r="F9" s="127"/>
    </row>
    <row r="10" spans="1:6" ht="30" customHeight="1" thickBot="1">
      <c r="A10" s="113" t="s">
        <v>40</v>
      </c>
      <c r="B10" s="117" t="s">
        <v>41</v>
      </c>
      <c r="C10" s="17" t="s">
        <v>15</v>
      </c>
      <c r="D10" s="18" t="s">
        <v>16</v>
      </c>
      <c r="E10" s="73">
        <f>'[2]Нефть анализ'!$AM$43</f>
        <v>13803</v>
      </c>
      <c r="F10" s="62"/>
    </row>
    <row r="11" spans="1:6" ht="30" customHeight="1">
      <c r="A11" s="114"/>
      <c r="B11" s="118"/>
      <c r="C11" s="8" t="s">
        <v>17</v>
      </c>
      <c r="D11" s="9" t="s">
        <v>18</v>
      </c>
      <c r="E11" s="73">
        <f>E10*1.18</f>
        <v>16287.539999999999</v>
      </c>
      <c r="F11" s="62"/>
    </row>
    <row r="12" spans="1:6" ht="30" customHeight="1">
      <c r="A12" s="114"/>
      <c r="B12" s="119" t="s">
        <v>75</v>
      </c>
      <c r="C12" s="8" t="s">
        <v>15</v>
      </c>
      <c r="D12" s="9" t="s">
        <v>20</v>
      </c>
      <c r="E12" s="73">
        <f>E10+E17</f>
        <v>14791.471496437054</v>
      </c>
      <c r="F12" s="62"/>
    </row>
    <row r="13" spans="1:8" ht="30" customHeight="1">
      <c r="A13" s="114"/>
      <c r="B13" s="119"/>
      <c r="C13" s="8" t="s">
        <v>17</v>
      </c>
      <c r="D13" s="9" t="s">
        <v>21</v>
      </c>
      <c r="E13" s="73">
        <f>E12*1.18</f>
        <v>17453.936365795722</v>
      </c>
      <c r="F13" s="62"/>
      <c r="H13" s="13"/>
    </row>
    <row r="14" spans="1:8" ht="28.5" customHeight="1">
      <c r="A14" s="114"/>
      <c r="B14" s="119" t="s">
        <v>42</v>
      </c>
      <c r="C14" s="120"/>
      <c r="D14" s="9" t="s">
        <v>43</v>
      </c>
      <c r="E14" s="73">
        <f>'[2]Нефть анализ'!$AM$15</f>
        <v>1</v>
      </c>
      <c r="F14" s="62"/>
      <c r="H14" s="44"/>
    </row>
    <row r="15" spans="1:8" ht="25.5" customHeight="1" thickBot="1">
      <c r="A15" s="114"/>
      <c r="B15" s="121" t="s">
        <v>44</v>
      </c>
      <c r="C15" s="8" t="s">
        <v>15</v>
      </c>
      <c r="D15" s="9" t="s">
        <v>45</v>
      </c>
      <c r="E15" s="73">
        <f>E19+('[2]Нефть анализ'!$AN$15)/1000</f>
        <v>22.12593</v>
      </c>
      <c r="F15" s="62"/>
      <c r="H15" s="78"/>
    </row>
    <row r="16" spans="1:8" ht="25.5" customHeight="1" thickBot="1">
      <c r="A16" s="114"/>
      <c r="B16" s="122"/>
      <c r="C16" s="19" t="s">
        <v>17</v>
      </c>
      <c r="D16" s="20" t="s">
        <v>46</v>
      </c>
      <c r="E16" s="74">
        <f>E15*1.18</f>
        <v>26.1085974</v>
      </c>
      <c r="F16" s="62"/>
      <c r="H16" s="12"/>
    </row>
    <row r="17" spans="1:6" ht="25.5" customHeight="1" thickBot="1">
      <c r="A17" s="114"/>
      <c r="B17" s="123" t="s">
        <v>47</v>
      </c>
      <c r="C17" s="22" t="s">
        <v>15</v>
      </c>
      <c r="D17" s="23" t="s">
        <v>48</v>
      </c>
      <c r="E17" s="75">
        <f>E19/E21*1000</f>
        <v>988.4714964370546</v>
      </c>
      <c r="F17" s="63"/>
    </row>
    <row r="18" spans="1:8" ht="25.5" customHeight="1">
      <c r="A18" s="114"/>
      <c r="B18" s="124"/>
      <c r="C18" s="14" t="s">
        <v>17</v>
      </c>
      <c r="D18" s="15" t="s">
        <v>49</v>
      </c>
      <c r="E18" s="76">
        <f>E17*1.18</f>
        <v>1166.3963657957245</v>
      </c>
      <c r="F18" s="64"/>
      <c r="H18" s="44"/>
    </row>
    <row r="19" spans="1:6" ht="25.5" customHeight="1">
      <c r="A19" s="114"/>
      <c r="B19" s="125" t="s">
        <v>50</v>
      </c>
      <c r="C19" s="14" t="s">
        <v>15</v>
      </c>
      <c r="D19" s="15" t="s">
        <v>51</v>
      </c>
      <c r="E19" s="77">
        <f>'[3]2016'!$AE$21/1000</f>
        <v>8.32293</v>
      </c>
      <c r="F19" s="64"/>
    </row>
    <row r="20" spans="1:6" ht="25.5" customHeight="1">
      <c r="A20" s="114"/>
      <c r="B20" s="125"/>
      <c r="C20" s="14" t="s">
        <v>17</v>
      </c>
      <c r="D20" s="15" t="s">
        <v>52</v>
      </c>
      <c r="E20" s="73">
        <f>E19*1.18</f>
        <v>9.821057399999999</v>
      </c>
      <c r="F20" s="64"/>
    </row>
    <row r="21" spans="1:6" ht="29.25" customHeight="1" thickBot="1">
      <c r="A21" s="114"/>
      <c r="B21" s="138" t="s">
        <v>77</v>
      </c>
      <c r="C21" s="139"/>
      <c r="D21" s="20" t="s">
        <v>53</v>
      </c>
      <c r="E21" s="74">
        <v>8.42</v>
      </c>
      <c r="F21" s="62"/>
    </row>
    <row r="22" spans="1:6" ht="25.5" customHeight="1" thickBot="1">
      <c r="A22" s="114"/>
      <c r="B22" s="123" t="s">
        <v>54</v>
      </c>
      <c r="C22" s="17" t="s">
        <v>15</v>
      </c>
      <c r="D22" s="18" t="s">
        <v>55</v>
      </c>
      <c r="E22" s="55" t="s">
        <v>72</v>
      </c>
      <c r="F22" s="62"/>
    </row>
    <row r="23" spans="1:6" ht="25.5" customHeight="1">
      <c r="A23" s="114"/>
      <c r="B23" s="124"/>
      <c r="C23" s="8" t="s">
        <v>17</v>
      </c>
      <c r="D23" s="9" t="s">
        <v>56</v>
      </c>
      <c r="E23" s="56" t="s">
        <v>72</v>
      </c>
      <c r="F23" s="62"/>
    </row>
    <row r="24" spans="1:6" ht="25.5" customHeight="1">
      <c r="A24" s="114"/>
      <c r="B24" s="140" t="s">
        <v>57</v>
      </c>
      <c r="C24" s="8" t="s">
        <v>15</v>
      </c>
      <c r="D24" s="9" t="s">
        <v>58</v>
      </c>
      <c r="E24" s="56" t="s">
        <v>72</v>
      </c>
      <c r="F24" s="62"/>
    </row>
    <row r="25" spans="1:6" ht="25.5" customHeight="1">
      <c r="A25" s="114"/>
      <c r="B25" s="140"/>
      <c r="C25" s="8" t="s">
        <v>17</v>
      </c>
      <c r="D25" s="9" t="s">
        <v>59</v>
      </c>
      <c r="E25" s="56" t="s">
        <v>72</v>
      </c>
      <c r="F25" s="62"/>
    </row>
    <row r="26" spans="1:6" ht="30" customHeight="1" thickBot="1">
      <c r="A26" s="114"/>
      <c r="B26" s="132" t="s">
        <v>60</v>
      </c>
      <c r="C26" s="133"/>
      <c r="D26" s="21" t="s">
        <v>61</v>
      </c>
      <c r="E26" s="57" t="s">
        <v>72</v>
      </c>
      <c r="F26" s="62"/>
    </row>
    <row r="27" spans="1:6" ht="25.5" customHeight="1">
      <c r="A27" s="115"/>
      <c r="B27" s="134" t="s">
        <v>62</v>
      </c>
      <c r="C27" s="27" t="s">
        <v>15</v>
      </c>
      <c r="D27" s="28" t="s">
        <v>63</v>
      </c>
      <c r="E27" s="58" t="s">
        <v>72</v>
      </c>
      <c r="F27" s="62"/>
    </row>
    <row r="28" spans="1:6" ht="30" customHeight="1">
      <c r="A28" s="115"/>
      <c r="B28" s="135"/>
      <c r="C28" s="25" t="s">
        <v>17</v>
      </c>
      <c r="D28" s="26" t="s">
        <v>64</v>
      </c>
      <c r="E28" s="56" t="s">
        <v>72</v>
      </c>
      <c r="F28" s="62"/>
    </row>
    <row r="29" spans="1:6" ht="25.5" customHeight="1">
      <c r="A29" s="115"/>
      <c r="B29" s="135" t="s">
        <v>65</v>
      </c>
      <c r="C29" s="25" t="s">
        <v>15</v>
      </c>
      <c r="D29" s="26" t="s">
        <v>66</v>
      </c>
      <c r="E29" s="56" t="s">
        <v>72</v>
      </c>
      <c r="F29" s="62"/>
    </row>
    <row r="30" spans="1:6" ht="25.5" customHeight="1">
      <c r="A30" s="115"/>
      <c r="B30" s="135"/>
      <c r="C30" s="25" t="s">
        <v>17</v>
      </c>
      <c r="D30" s="26" t="s">
        <v>67</v>
      </c>
      <c r="E30" s="56" t="s">
        <v>72</v>
      </c>
      <c r="F30" s="62"/>
    </row>
    <row r="31" spans="1:6" ht="30" customHeight="1" thickBot="1">
      <c r="A31" s="115"/>
      <c r="B31" s="128" t="s">
        <v>68</v>
      </c>
      <c r="C31" s="129"/>
      <c r="D31" s="29" t="s">
        <v>69</v>
      </c>
      <c r="E31" s="59" t="s">
        <v>72</v>
      </c>
      <c r="F31" s="62"/>
    </row>
    <row r="32" spans="1:6" ht="25.5" customHeight="1" thickBot="1">
      <c r="A32" s="114"/>
      <c r="B32" s="130" t="s">
        <v>70</v>
      </c>
      <c r="C32" s="131"/>
      <c r="D32" s="24" t="s">
        <v>33</v>
      </c>
      <c r="E32" s="60">
        <v>9500</v>
      </c>
      <c r="F32" s="62"/>
    </row>
    <row r="33" spans="1:6" ht="25.5" customHeight="1" thickBot="1">
      <c r="A33" s="116"/>
      <c r="B33" s="136" t="s">
        <v>71</v>
      </c>
      <c r="C33" s="137"/>
      <c r="D33" s="33"/>
      <c r="E33" s="61"/>
      <c r="F33" s="62"/>
    </row>
    <row r="34" spans="1:4" ht="12" customHeight="1">
      <c r="A34" s="10"/>
      <c r="B34" s="30"/>
      <c r="C34" s="31"/>
      <c r="D34" s="32"/>
    </row>
    <row r="35" spans="1:5" ht="32.25" customHeight="1">
      <c r="A35" s="94" t="s">
        <v>80</v>
      </c>
      <c r="B35" s="94"/>
      <c r="C35" s="94"/>
      <c r="D35" s="94"/>
      <c r="E35" s="94"/>
    </row>
    <row r="36" spans="1:5" ht="39" customHeight="1">
      <c r="A36" s="94"/>
      <c r="B36" s="94"/>
      <c r="C36" s="94"/>
      <c r="D36" s="94"/>
      <c r="E36" s="94"/>
    </row>
    <row r="37" ht="18.75" customHeight="1">
      <c r="A37" s="4" t="s">
        <v>35</v>
      </c>
    </row>
    <row r="38" spans="1:4" ht="14.25">
      <c r="A38" s="11"/>
      <c r="B38" s="11"/>
      <c r="C38" s="11"/>
      <c r="D38" s="11"/>
    </row>
    <row r="39" spans="1:5" ht="15.75">
      <c r="A39" s="5" t="s">
        <v>78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95" t="s">
        <v>76</v>
      </c>
      <c r="B41" s="95"/>
      <c r="C41" s="95"/>
      <c r="D41" s="95"/>
      <c r="E41" s="95"/>
    </row>
    <row r="42" spans="1:5" ht="14.25">
      <c r="A42" s="6"/>
      <c r="B42" s="6"/>
      <c r="C42" s="6"/>
      <c r="D42" s="7"/>
      <c r="E42" s="7"/>
    </row>
    <row r="43" spans="1:5" ht="15.75">
      <c r="A43" s="95"/>
      <c r="B43" s="95"/>
      <c r="C43" s="95"/>
      <c r="D43" s="95"/>
      <c r="E43" s="95"/>
    </row>
  </sheetData>
  <sheetProtection selectLockedCells="1" selectUnlockedCells="1"/>
  <mergeCells count="23">
    <mergeCell ref="B33:C33"/>
    <mergeCell ref="A35:E36"/>
    <mergeCell ref="A43:E43"/>
    <mergeCell ref="A41:E41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Магдеева Эльвира Александровна</cp:lastModifiedBy>
  <cp:lastPrinted>2013-08-15T04:56:42Z</cp:lastPrinted>
  <dcterms:created xsi:type="dcterms:W3CDTF">2013-08-14T05:09:02Z</dcterms:created>
  <dcterms:modified xsi:type="dcterms:W3CDTF">2016-10-05T08:08:50Z</dcterms:modified>
  <cp:category/>
  <cp:version/>
  <cp:contentType/>
  <cp:contentStatus/>
</cp:coreProperties>
</file>