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god">#REF!</definedName>
    <definedName name="_xlnm.Print_Area" localSheetId="1">'Приложение №2'!$A$1:$F$43</definedName>
  </definedNames>
  <calcPr fullCalcOnLoad="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  <author>Смольников Максим Евгеньевич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E19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счетов-фактур от транспортного
</t>
        </r>
      </text>
    </comment>
    <comment ref="E21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с/ф</t>
        </r>
      </text>
    </comment>
  </commentList>
</comments>
</file>

<file path=xl/sharedStrings.xml><?xml version="1.0" encoding="utf-8"?>
<sst xmlns="http://schemas.openxmlformats.org/spreadsheetml/2006/main" count="171" uniqueCount="82">
  <si>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</si>
  <si>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</si>
  <si>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</si>
  <si>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</si>
  <si>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</si>
  <si>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</si>
  <si>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</si>
  <si>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</si>
  <si>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</si>
  <si>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</si>
  <si>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</si>
  <si>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</si>
  <si>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</si>
  <si>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</si>
  <si>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</si>
  <si>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</si>
  <si>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</si>
  <si>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</si>
  <si>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</si>
  <si>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</si>
  <si>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</si>
  <si>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</si>
  <si>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</si>
  <si>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</si>
  <si>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</si>
  <si>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</si>
  <si>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</si>
  <si>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</si>
  <si>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</si>
  <si>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</si>
  <si>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</si>
  <si>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</si>
  <si>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</si>
  <si>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</si>
  <si>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</si>
  <si>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</si>
  <si>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</si>
  <si>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</si>
  <si>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</si>
  <si>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</si>
  <si>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</si>
  <si>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</si>
  <si>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</si>
  <si>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</si>
  <si>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</si>
  <si>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</si>
  <si>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</si>
  <si>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</si>
  <si>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</si>
  <si>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</si>
  <si>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</si>
  <si>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</si>
  <si>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</si>
  <si>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</si>
  <si>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</si>
  <si>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</si>
  <si>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</si>
  <si>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</si>
  <si>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</si>
  <si>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</si>
  <si>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</si>
  <si>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</si>
  <si>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</si>
  <si>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</si>
  <si>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</si>
  <si>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</si>
  <si>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</si>
  <si>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</si>
  <si>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</si>
  <si>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</si>
  <si>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</si>
  <si>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</si>
  <si>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</si>
  <si>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</si>
  <si>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</si>
  <si>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</si>
  <si>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</si>
  <si>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</rPr>
      <t>)</t>
    </r>
  </si>
  <si>
    <r>
      <t xml:space="preserve">Исполнитель </t>
    </r>
    <r>
      <rPr>
        <u val="single"/>
        <sz val="12"/>
        <rFont val="Times New Roman Cyr"/>
        <family val="0"/>
      </rPr>
      <t>Заместитель начальника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</si>
  <si>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>* Данные заполняются по итогам 2 квартала 2017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</si>
  <si>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* Данные заполняются по итогам 3 квартала 2017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</si>
  <si>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за 3 квартал 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</si>
</sst>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Ј* #,##0.00_-;&quot;-Ј&quot;* #,##0.00_-;_-\Ј* \-??_-;_-@_-"/>
    <numFmt numFmtId="176" formatCode="General_)"/>
    <numFmt numFmtId="177" formatCode="_-* #,##0_р_._-;\-* #,##0_р_._-;_-* \-_р_._-;_-@_-"/>
    <numFmt numFmtId="178" formatCode="_-* #,##0.00_р_._-;\-* #,##0.00_р_._-;_-* \-??_р_._-;_-@_-"/>
    <numFmt numFmtId="179" formatCode="mm/yy"/>
    <numFmt numFmtId="180" formatCode="#,##0.00_р_."/>
    <numFmt numFmtId="181" formatCode="_-\Ј* #,##0_-;&quot;-Ј&quot;* #,##0_-;_-\Ј* \-_-;_-@_-"/>
    <numFmt numFmtId="182" formatCode="0.00_)"/>
    <numFmt numFmtId="183" formatCode="_-* #,##0_р_._-;\-* #,##0_р_._-;_-* \-??_р_._-;_-@_-"/>
    <numFmt numFmtId="184" formatCode="_-* #,##0.0_р_._-;\-* #,##0.0_р_._-;_-* \-??_р_._-;_-@_-"/>
    <numFmt numFmtId="185" formatCode="0.0"/>
    <numFmt numFmtId="186" formatCode="#,##0.0"/>
    <numFmt numFmtId="187" formatCode="0.000000"/>
    <numFmt numFmtId="188" formatCode="0.0000000"/>
    <numFmt numFmtId="189" formatCode="0.00000000"/>
    <numFmt numFmtId="190" formatCode="0.00000"/>
    <numFmt numFmtId="191" formatCode="0.0000"/>
    <numFmt numFmtId="192" formatCode="0.000"/>
  </numFmts>
  <fonts count="75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7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82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176" fontId="3" fillId="0" borderId="1">
      <alignment/>
      <protection locked="0"/>
    </xf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76" fontId="6" fillId="28" borderId="1">
      <alignment/>
      <protection/>
    </xf>
    <xf numFmtId="4" fontId="7" fillId="29" borderId="0" applyBorder="0">
      <alignment horizontal="right"/>
      <protection/>
    </xf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1" fillId="0" borderId="0">
      <alignment/>
      <protection/>
    </xf>
    <xf numFmtId="0" fontId="70" fillId="0" borderId="0" applyNumberFormat="0" applyFill="0" applyBorder="0" applyAlignment="0" applyProtection="0"/>
    <xf numFmtId="49" fontId="8" fillId="0" borderId="0">
      <alignment horizontal="center"/>
      <protection/>
    </xf>
    <xf numFmtId="177" fontId="3" fillId="0" borderId="0" applyFill="0" applyBorder="0" applyAlignment="0" applyProtection="0"/>
    <xf numFmtId="178" fontId="3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8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1" fillId="3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72" fillId="0" borderId="0" xfId="0" applyFont="1" applyAlignment="1">
      <alignment/>
    </xf>
    <xf numFmtId="0" fontId="29" fillId="37" borderId="11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180" fontId="0" fillId="0" borderId="17" xfId="0" applyNumberFormat="1" applyFill="1" applyBorder="1" applyAlignment="1">
      <alignment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38" borderId="23" xfId="0" applyNumberFormat="1" applyFill="1" applyBorder="1" applyAlignment="1">
      <alignment horizontal="center" vertical="center"/>
    </xf>
    <xf numFmtId="4" fontId="0" fillId="38" borderId="12" xfId="0" applyNumberFormat="1" applyFill="1" applyBorder="1" applyAlignment="1">
      <alignment horizontal="center" vertical="center"/>
    </xf>
    <xf numFmtId="4" fontId="0" fillId="38" borderId="11" xfId="0" applyNumberFormat="1" applyFill="1" applyBorder="1" applyAlignment="1">
      <alignment horizontal="center" vertical="center"/>
    </xf>
    <xf numFmtId="180" fontId="0" fillId="38" borderId="15" xfId="0" applyNumberFormat="1" applyFill="1" applyBorder="1" applyAlignment="1">
      <alignment horizontal="center" vertical="center"/>
    </xf>
    <xf numFmtId="180" fontId="0" fillId="38" borderId="16" xfId="0" applyNumberFormat="1" applyFill="1" applyBorder="1" applyAlignment="1">
      <alignment horizontal="center" vertical="center"/>
    </xf>
    <xf numFmtId="180" fontId="0" fillId="38" borderId="2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8" fillId="38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>
      <alignment/>
    </xf>
    <xf numFmtId="0" fontId="0" fillId="38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23" xfId="0" applyFill="1" applyBorder="1" applyAlignment="1">
      <alignment/>
    </xf>
    <xf numFmtId="0" fontId="0" fillId="38" borderId="0" xfId="0" applyFill="1" applyBorder="1" applyAlignment="1">
      <alignment/>
    </xf>
    <xf numFmtId="4" fontId="73" fillId="38" borderId="0" xfId="0" applyNumberFormat="1" applyFont="1" applyFill="1" applyBorder="1" applyAlignment="1">
      <alignment/>
    </xf>
    <xf numFmtId="0" fontId="73" fillId="38" borderId="0" xfId="0" applyFont="1" applyFill="1" applyBorder="1" applyAlignment="1">
      <alignment/>
    </xf>
    <xf numFmtId="0" fontId="29" fillId="37" borderId="24" xfId="0" applyNumberFormat="1" applyFont="1" applyFill="1" applyBorder="1" applyAlignment="1" applyProtection="1">
      <alignment horizontal="center" vertical="center" wrapText="1"/>
      <protection/>
    </xf>
    <xf numFmtId="49" fontId="22" fillId="37" borderId="24" xfId="87" applyNumberFormat="1" applyFont="1" applyFill="1" applyBorder="1" applyAlignment="1" applyProtection="1">
      <alignment horizontal="center" vertical="center" wrapText="1"/>
      <protection/>
    </xf>
    <xf numFmtId="4" fontId="18" fillId="0" borderId="18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0" fillId="38" borderId="18" xfId="0" applyNumberFormat="1" applyFill="1" applyBorder="1" applyAlignment="1">
      <alignment horizontal="center" vertical="center"/>
    </xf>
    <xf numFmtId="180" fontId="0" fillId="38" borderId="19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18" fillId="0" borderId="26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32" xfId="88" applyFont="1" applyBorder="1" applyAlignment="1" applyProtection="1">
      <alignment horizontal="center" vertical="center" wrapText="1"/>
      <protection/>
    </xf>
    <xf numFmtId="0" fontId="0" fillId="0" borderId="33" xfId="88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88" applyFont="1" applyBorder="1" applyAlignment="1" applyProtection="1">
      <alignment horizontal="center" vertical="center" wrapText="1"/>
      <protection/>
    </xf>
    <xf numFmtId="0" fontId="0" fillId="0" borderId="37" xfId="88" applyFont="1" applyBorder="1" applyAlignment="1" applyProtection="1">
      <alignment horizontal="center" vertical="center" wrapText="1"/>
      <protection/>
    </xf>
    <xf numFmtId="0" fontId="0" fillId="0" borderId="30" xfId="88" applyFont="1" applyBorder="1" applyAlignment="1" applyProtection="1">
      <alignment horizontal="center" vertical="center" wrapText="1"/>
      <protection/>
    </xf>
    <xf numFmtId="0" fontId="0" fillId="0" borderId="13" xfId="88" applyFont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40" xfId="88" applyFont="1" applyBorder="1" applyAlignment="1" applyProtection="1">
      <alignment horizontal="center" vertical="center" wrapText="1"/>
      <protection/>
    </xf>
    <xf numFmtId="0" fontId="0" fillId="0" borderId="41" xfId="88" applyFont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88" applyFont="1" applyBorder="1" applyAlignment="1" applyProtection="1">
      <alignment horizontal="center" vertical="center" wrapText="1"/>
      <protection/>
    </xf>
    <xf numFmtId="0" fontId="3" fillId="0" borderId="11" xfId="88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38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— акцент1" xfId="23"/>
    <cellStyle name="20% — акцент2" xfId="24"/>
    <cellStyle name="20% — акцент3" xfId="25"/>
    <cellStyle name="20% — акцент4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60% — акцент1" xfId="35"/>
    <cellStyle name="60% — акцент2" xfId="36"/>
    <cellStyle name="60% — акцент3" xfId="37"/>
    <cellStyle name="60% — акцент4" xfId="38"/>
    <cellStyle name="60% — акцент5" xfId="39"/>
    <cellStyle name="60% —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7\&#1060;&#1086;&#1088;&#1084;&#1072;%20&#8470;%201%20&#1088;&#1072;&#1089;&#1093;&#1086;&#1076;&#1099;%20&#1087;&#1086;%20&#1075;&#1072;&#1079;-&#1085;&#1077;&#1092;&#1090;&#1100;%20&#1072;&#1085;&#1072;&#1083;&#1080;&#1079;_2017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77;&#1087;&#1083;&#1086;\&#1047;&#1072;&#1082;&#1088;&#1099;&#1090;&#1080;&#1077;%20&#1084;&#1077;&#1089;&#1103;&#1094;&#1072;%20&#1087;&#1086;%20&#1090;&#1077;&#1087;&#1083;&#1091;%202017\07%20&#1080;&#1102;&#1083;&#1100;\&#1079;&#1072;&#1082;&#1088;&#1099;&#1083;&#1080;%20_&#1058;&#1069;%20&#1080;&#1102;&#1083;&#110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77;&#1087;&#1083;&#1086;\&#1047;&#1072;&#1082;&#1088;&#1099;&#1090;&#1080;&#1077;%20&#1084;&#1077;&#1089;&#1103;&#1094;&#1072;%20&#1087;&#1086;%20&#1090;&#1077;&#1087;&#1083;&#1091;%202017\08%20&#1072;&#1074;&#1075;&#1091;&#1089;&#1090;\_&#1058;&#1069;%20&#1072;&#1074;&#1075;&#1091;&#1089;&#1090;%202017%20&#1079;&#1072;&#1082;&#1088;&#1099;&#1083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77;&#1087;&#1083;&#1086;\&#1047;&#1072;&#1082;&#1088;&#1099;&#1090;&#1080;&#1077;%20&#1084;&#1077;&#1089;&#1103;&#1094;&#1072;%20&#1087;&#1086;%20&#1090;&#1077;&#1087;&#1083;&#1091;%202017\09%20&#1089;&#1077;&#1085;&#1090;&#1103;&#1073;&#1088;&#1100;\&#1090;&#1077;&#1087;&#1083;&#1086;%20&#1079;&#1072;&#1082;&#1088;&#1099;&#1090;&#1080;&#1077;%20&#1089;&#1077;&#1085;&#1090;&#1103;&#1073;&#1088;&#1100;\_&#1058;&#1069;%20&#1089;&#1077;&#1085;&#1090;&#1103;&#1073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0">
        <row r="15">
          <cell r="X15">
            <v>0</v>
          </cell>
          <cell r="AA15">
            <v>0</v>
          </cell>
          <cell r="AD15">
            <v>0</v>
          </cell>
        </row>
      </sheetData>
      <sheetData sheetId="2">
        <row r="5">
          <cell r="AN5">
            <v>15127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ля цехов"/>
      <sheetName val="Баланс Томск"/>
      <sheetName val="Баланс ХМАО"/>
      <sheetName val="дни"/>
      <sheetName val="выработка"/>
      <sheetName val="Новая технология"/>
      <sheetName val="магист"/>
      <sheetName val="реализация"/>
      <sheetName val="свод расчетов"/>
      <sheetName val="отопление потребителей"/>
      <sheetName val="потери потр ТЭ"/>
      <sheetName val="потери потр ГВС"/>
      <sheetName val="ГВС"/>
      <sheetName val="ГВС по уу"/>
      <sheetName val="Реестр уу"/>
      <sheetName val="теплообмен"/>
      <sheetName val="емкости"/>
      <sheetName val="пар"/>
      <sheetName val="обогрев Во"/>
      <sheetName val="обогрев СН"/>
      <sheetName val="Технология формулы"/>
      <sheetName val="Анализ"/>
      <sheetName val="Анализ по УУ с коллектора"/>
      <sheetName val="ТН ТЭ"/>
      <sheetName val="ТН ГВС"/>
      <sheetName val="Лист1"/>
      <sheetName val="Лист2"/>
    </sheetNames>
    <sheetDataSet>
      <sheetData sheetId="4">
        <row r="15">
          <cell r="AA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ля цехов"/>
      <sheetName val="Баланс Томск"/>
      <sheetName val="Баланс ХМАО"/>
      <sheetName val="дни"/>
      <sheetName val="выработка"/>
      <sheetName val="Новая технология"/>
      <sheetName val="магист"/>
      <sheetName val="реализация"/>
      <sheetName val="свод расчетов"/>
      <sheetName val="отопление потребителей"/>
      <sheetName val="потери потр ТЭ"/>
      <sheetName val="потери потр ГВС"/>
      <sheetName val="ГВС"/>
      <sheetName val="ГВС по уу"/>
      <sheetName val="Реестр уу"/>
      <sheetName val="теплообмен"/>
      <sheetName val="емкости"/>
      <sheetName val="пар"/>
      <sheetName val="обогрев Во"/>
      <sheetName val="обогрев СН"/>
      <sheetName val="Технология формулы"/>
      <sheetName val="Анализ"/>
      <sheetName val="Анализ по УУ с коллектора"/>
      <sheetName val="ТН ТЭ"/>
      <sheetName val="ТН ГВС"/>
      <sheetName val="Лист1"/>
      <sheetName val="Лист2"/>
    </sheetNames>
    <sheetDataSet>
      <sheetData sheetId="4">
        <row r="15">
          <cell r="AA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ля цехов"/>
      <sheetName val="Баланс Томск"/>
      <sheetName val="Баланс ХМАО"/>
      <sheetName val="дни"/>
      <sheetName val="выработка"/>
      <sheetName val="Новая технология"/>
      <sheetName val="магист"/>
      <sheetName val="реализация"/>
      <sheetName val="свод расчетов"/>
      <sheetName val="отопление потребителей"/>
      <sheetName val="потери потр ТЭ"/>
      <sheetName val="потери потр ГВС"/>
      <sheetName val="ГВС"/>
      <sheetName val="ГВС по уу"/>
      <sheetName val="Реестр уу"/>
      <sheetName val="теплообмен"/>
      <sheetName val="емкости"/>
      <sheetName val="пар"/>
      <sheetName val="обогрев Во"/>
      <sheetName val="обогрев СН"/>
      <sheetName val="Технология формулы"/>
      <sheetName val="Анализ"/>
      <sheetName val="Анализ по УУ с коллектора"/>
      <sheetName val="ТН ТЭ"/>
      <sheetName val="ТН ГВС"/>
      <sheetName val="Лист1"/>
      <sheetName val="Лист2"/>
    </sheetNames>
    <sheetDataSet>
      <sheetData sheetId="4">
        <row r="15">
          <cell r="AA1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zoomScalePageLayoutView="0" workbookViewId="0" topLeftCell="A1">
      <selection activeCell="R18" sqref="R18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70" t="s">
        <v>81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4.25">
      <c r="A5" t="s">
        <v>73</v>
      </c>
      <c r="M5" s="48" t="s">
        <v>1</v>
      </c>
    </row>
    <row r="6" ht="21" customHeight="1">
      <c r="A6" t="s">
        <v>2</v>
      </c>
    </row>
    <row r="7" ht="15" thickBot="1"/>
    <row r="8" spans="1:13" ht="60" customHeight="1">
      <c r="A8" s="71" t="s">
        <v>3</v>
      </c>
      <c r="B8" s="72"/>
      <c r="C8" s="72"/>
      <c r="D8" s="72"/>
      <c r="E8" s="75" t="s">
        <v>4</v>
      </c>
      <c r="F8" s="75" t="s">
        <v>5</v>
      </c>
      <c r="G8" s="75" t="s">
        <v>6</v>
      </c>
      <c r="H8" s="75" t="s">
        <v>7</v>
      </c>
      <c r="I8" s="75" t="s">
        <v>8</v>
      </c>
      <c r="J8" s="75" t="s">
        <v>9</v>
      </c>
      <c r="K8" s="75" t="s">
        <v>10</v>
      </c>
      <c r="L8" s="75" t="s">
        <v>11</v>
      </c>
      <c r="M8" s="68" t="s">
        <v>12</v>
      </c>
    </row>
    <row r="9" spans="1:13" ht="29.25" customHeight="1" thickBot="1">
      <c r="A9" s="73"/>
      <c r="B9" s="74"/>
      <c r="C9" s="74"/>
      <c r="D9" s="74"/>
      <c r="E9" s="76"/>
      <c r="F9" s="76"/>
      <c r="G9" s="76"/>
      <c r="H9" s="76"/>
      <c r="I9" s="76"/>
      <c r="J9" s="76"/>
      <c r="K9" s="76"/>
      <c r="L9" s="76"/>
      <c r="M9" s="69"/>
    </row>
    <row r="10" spans="1:13" ht="21" customHeight="1">
      <c r="A10" s="83" t="s">
        <v>13</v>
      </c>
      <c r="B10" s="86" t="s">
        <v>14</v>
      </c>
      <c r="C10" s="22" t="s">
        <v>15</v>
      </c>
      <c r="D10" s="15" t="s">
        <v>16</v>
      </c>
      <c r="E10" s="43">
        <v>566.21</v>
      </c>
      <c r="F10" s="43">
        <v>566.21</v>
      </c>
      <c r="G10" s="43">
        <v>566.21</v>
      </c>
      <c r="H10" s="43">
        <v>566.21</v>
      </c>
      <c r="I10" s="43">
        <v>566.21</v>
      </c>
      <c r="J10" s="43">
        <v>566.21</v>
      </c>
      <c r="K10" s="43">
        <v>566.21</v>
      </c>
      <c r="L10" s="43">
        <v>566.21</v>
      </c>
      <c r="M10" s="43">
        <v>566.21</v>
      </c>
    </row>
    <row r="11" spans="1:13" ht="21" customHeight="1">
      <c r="A11" s="84"/>
      <c r="B11" s="87"/>
      <c r="C11" s="21" t="s">
        <v>17</v>
      </c>
      <c r="D11" s="14" t="s">
        <v>18</v>
      </c>
      <c r="E11" s="44">
        <f>E10*1.18</f>
        <v>668.1278</v>
      </c>
      <c r="F11" s="44">
        <f aca="true" t="shared" si="0" ref="F11:M11">F10*1.18</f>
        <v>668.1278</v>
      </c>
      <c r="G11" s="44">
        <f t="shared" si="0"/>
        <v>668.1278</v>
      </c>
      <c r="H11" s="44">
        <f t="shared" si="0"/>
        <v>668.1278</v>
      </c>
      <c r="I11" s="44">
        <f t="shared" si="0"/>
        <v>668.1278</v>
      </c>
      <c r="J11" s="44">
        <f t="shared" si="0"/>
        <v>668.1278</v>
      </c>
      <c r="K11" s="44">
        <f t="shared" si="0"/>
        <v>668.1278</v>
      </c>
      <c r="L11" s="44">
        <f t="shared" si="0"/>
        <v>668.1278</v>
      </c>
      <c r="M11" s="64">
        <f t="shared" si="0"/>
        <v>668.1278</v>
      </c>
    </row>
    <row r="12" spans="1:13" ht="21" customHeight="1">
      <c r="A12" s="84"/>
      <c r="B12" s="87" t="s">
        <v>19</v>
      </c>
      <c r="C12" s="21" t="s">
        <v>15</v>
      </c>
      <c r="D12" s="14" t="s">
        <v>20</v>
      </c>
      <c r="E12" s="31" t="s">
        <v>72</v>
      </c>
      <c r="F12" s="31" t="s">
        <v>72</v>
      </c>
      <c r="G12" s="31" t="s">
        <v>72</v>
      </c>
      <c r="H12" s="31" t="s">
        <v>72</v>
      </c>
      <c r="I12" s="31" t="s">
        <v>72</v>
      </c>
      <c r="J12" s="31" t="s">
        <v>72</v>
      </c>
      <c r="K12" s="31" t="s">
        <v>72</v>
      </c>
      <c r="L12" s="31" t="s">
        <v>72</v>
      </c>
      <c r="M12" s="32" t="s">
        <v>72</v>
      </c>
    </row>
    <row r="13" spans="1:13" ht="21" customHeight="1">
      <c r="A13" s="84"/>
      <c r="B13" s="87"/>
      <c r="C13" s="21" t="s">
        <v>17</v>
      </c>
      <c r="D13" s="14" t="s">
        <v>21</v>
      </c>
      <c r="E13" s="31" t="s">
        <v>72</v>
      </c>
      <c r="F13" s="31" t="s">
        <v>72</v>
      </c>
      <c r="G13" s="31" t="s">
        <v>72</v>
      </c>
      <c r="H13" s="31" t="s">
        <v>72</v>
      </c>
      <c r="I13" s="31" t="s">
        <v>72</v>
      </c>
      <c r="J13" s="31" t="s">
        <v>72</v>
      </c>
      <c r="K13" s="31" t="s">
        <v>72</v>
      </c>
      <c r="L13" s="31" t="s">
        <v>72</v>
      </c>
      <c r="M13" s="32" t="s">
        <v>72</v>
      </c>
    </row>
    <row r="14" spans="1:15" ht="29.25" customHeight="1" thickBot="1">
      <c r="A14" s="84"/>
      <c r="B14" s="88" t="s">
        <v>22</v>
      </c>
      <c r="C14" s="89"/>
      <c r="D14" s="16" t="s">
        <v>23</v>
      </c>
      <c r="E14" s="41">
        <v>6</v>
      </c>
      <c r="F14" s="41">
        <v>6</v>
      </c>
      <c r="G14" s="41">
        <v>32</v>
      </c>
      <c r="H14" s="41">
        <v>1</v>
      </c>
      <c r="I14" s="41">
        <v>14</v>
      </c>
      <c r="J14" s="41">
        <v>207</v>
      </c>
      <c r="K14" s="41">
        <v>3</v>
      </c>
      <c r="L14" s="41">
        <v>121</v>
      </c>
      <c r="M14" s="42">
        <v>35</v>
      </c>
      <c r="N14" s="10" t="b">
        <f>'[1]TDSheet'!$N$298=SUM(E14:M14)</f>
        <v>0</v>
      </c>
      <c r="O14" s="7"/>
    </row>
    <row r="15" spans="1:15" ht="29.25" customHeight="1" thickBot="1">
      <c r="A15" s="84"/>
      <c r="B15" s="90" t="s">
        <v>24</v>
      </c>
      <c r="C15" s="23" t="s">
        <v>15</v>
      </c>
      <c r="D15" s="24" t="s">
        <v>25</v>
      </c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4" t="s">
        <v>72</v>
      </c>
      <c r="O15" s="12"/>
    </row>
    <row r="16" spans="1:15" ht="29.25" customHeight="1">
      <c r="A16" s="84"/>
      <c r="B16" s="91"/>
      <c r="C16" s="2" t="s">
        <v>17</v>
      </c>
      <c r="D16" s="3" t="s">
        <v>26</v>
      </c>
      <c r="E16" s="35" t="s">
        <v>72</v>
      </c>
      <c r="F16" s="35" t="s">
        <v>72</v>
      </c>
      <c r="G16" s="35" t="s">
        <v>72</v>
      </c>
      <c r="H16" s="35" t="s">
        <v>72</v>
      </c>
      <c r="I16" s="35" t="s">
        <v>72</v>
      </c>
      <c r="J16" s="35" t="s">
        <v>72</v>
      </c>
      <c r="K16" s="35" t="s">
        <v>72</v>
      </c>
      <c r="L16" s="35" t="s">
        <v>72</v>
      </c>
      <c r="M16" s="36" t="s">
        <v>72</v>
      </c>
      <c r="O16" s="12"/>
    </row>
    <row r="17" spans="1:15" ht="41.25" customHeight="1" thickBot="1">
      <c r="A17" s="84"/>
      <c r="B17" s="92" t="s">
        <v>27</v>
      </c>
      <c r="C17" s="93"/>
      <c r="D17" s="25" t="s">
        <v>28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O17" s="12"/>
    </row>
    <row r="18" spans="1:15" ht="29.25" customHeight="1" thickBot="1">
      <c r="A18" s="84"/>
      <c r="B18" s="94" t="s">
        <v>29</v>
      </c>
      <c r="C18" s="23" t="s">
        <v>15</v>
      </c>
      <c r="D18" s="24" t="s">
        <v>30</v>
      </c>
      <c r="E18" s="45">
        <f>(E10*E14)/1000</f>
        <v>3.39726</v>
      </c>
      <c r="F18" s="45">
        <f aca="true" t="shared" si="1" ref="F18:M18">(F10*F14)/1000</f>
        <v>3.39726</v>
      </c>
      <c r="G18" s="45">
        <f t="shared" si="1"/>
        <v>18.11872</v>
      </c>
      <c r="H18" s="45">
        <f t="shared" si="1"/>
        <v>0.56621</v>
      </c>
      <c r="I18" s="45">
        <f t="shared" si="1"/>
        <v>7.92694</v>
      </c>
      <c r="J18" s="45">
        <f t="shared" si="1"/>
        <v>117.20547</v>
      </c>
      <c r="K18" s="45">
        <f t="shared" si="1"/>
        <v>1.69863</v>
      </c>
      <c r="L18" s="45">
        <f t="shared" si="1"/>
        <v>68.51141</v>
      </c>
      <c r="M18" s="65">
        <f t="shared" si="1"/>
        <v>19.81735</v>
      </c>
      <c r="N18" s="10">
        <f>'[1]TDSheet'!$M$298</f>
        <v>1745998.54</v>
      </c>
      <c r="O18" s="29"/>
    </row>
    <row r="19" spans="1:15" ht="29.25" customHeight="1" thickBot="1">
      <c r="A19" s="84"/>
      <c r="B19" s="95"/>
      <c r="C19" s="27" t="s">
        <v>17</v>
      </c>
      <c r="D19" s="25" t="s">
        <v>31</v>
      </c>
      <c r="E19" s="46">
        <f aca="true" t="shared" si="2" ref="E19:M19">E18*1.18</f>
        <v>4.0087668</v>
      </c>
      <c r="F19" s="46">
        <f t="shared" si="2"/>
        <v>4.0087668</v>
      </c>
      <c r="G19" s="46">
        <f t="shared" si="2"/>
        <v>21.380089599999998</v>
      </c>
      <c r="H19" s="46">
        <f t="shared" si="2"/>
        <v>0.6681277999999999</v>
      </c>
      <c r="I19" s="46">
        <f t="shared" si="2"/>
        <v>9.3537892</v>
      </c>
      <c r="J19" s="46">
        <f t="shared" si="2"/>
        <v>138.3024546</v>
      </c>
      <c r="K19" s="46">
        <f t="shared" si="2"/>
        <v>2.0043834</v>
      </c>
      <c r="L19" s="46">
        <f t="shared" si="2"/>
        <v>80.8434638</v>
      </c>
      <c r="M19" s="47">
        <f t="shared" si="2"/>
        <v>23.384473</v>
      </c>
      <c r="N19" s="26">
        <f>N18*1.18</f>
        <v>2060278.2772</v>
      </c>
      <c r="O19" s="12">
        <f>E19+F19+G19+H19+I19+J19+K19+L19+M19</f>
        <v>283.954315</v>
      </c>
    </row>
    <row r="20" spans="1:14" ht="43.5" customHeight="1" thickBot="1">
      <c r="A20" s="85"/>
      <c r="B20" s="77" t="s">
        <v>32</v>
      </c>
      <c r="C20" s="78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66">
        <v>7900</v>
      </c>
      <c r="N20" s="63"/>
    </row>
    <row r="21" spans="1:13" ht="29.25" customHeight="1" thickBot="1">
      <c r="A21" s="79" t="s">
        <v>34</v>
      </c>
      <c r="B21" s="80"/>
      <c r="C21" s="80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ht="7.5" customHeight="1"/>
    <row r="23" spans="1:13" ht="21.75" customHeight="1">
      <c r="A23" s="81" t="s">
        <v>80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44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ht="18.75" customHeight="1">
      <c r="A25" s="4" t="s">
        <v>35</v>
      </c>
    </row>
    <row r="27" spans="1:13" ht="15.75">
      <c r="A27" s="5" t="s">
        <v>76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5" ht="15.75" customHeight="1">
      <c r="A29" s="5" t="s">
        <v>78</v>
      </c>
      <c r="B29" s="5"/>
      <c r="C29" s="5"/>
      <c r="D29" s="5"/>
      <c r="E29" s="5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70" t="s">
        <v>81</v>
      </c>
      <c r="B3" s="70"/>
      <c r="C3" s="70"/>
      <c r="D3" s="70"/>
      <c r="E3" s="70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>
      <c r="A8" s="96" t="s">
        <v>77</v>
      </c>
      <c r="B8" s="75"/>
      <c r="C8" s="75"/>
      <c r="D8" s="75"/>
      <c r="E8" s="68" t="s">
        <v>39</v>
      </c>
      <c r="F8" s="107"/>
    </row>
    <row r="9" spans="1:6" ht="19.5" customHeight="1" thickBot="1">
      <c r="A9" s="97"/>
      <c r="B9" s="98"/>
      <c r="C9" s="98"/>
      <c r="D9" s="98"/>
      <c r="E9" s="99"/>
      <c r="F9" s="107"/>
    </row>
    <row r="10" spans="1:6" ht="30" customHeight="1">
      <c r="A10" s="100" t="s">
        <v>40</v>
      </c>
      <c r="B10" s="103" t="s">
        <v>41</v>
      </c>
      <c r="C10" s="60" t="s">
        <v>15</v>
      </c>
      <c r="D10" s="61" t="s">
        <v>16</v>
      </c>
      <c r="E10" s="67">
        <f>'[2]Нефть анализ'!$AN$5</f>
        <v>15127</v>
      </c>
      <c r="F10" s="57"/>
    </row>
    <row r="11" spans="1:6" ht="30" customHeight="1">
      <c r="A11" s="101"/>
      <c r="B11" s="104"/>
      <c r="C11" s="13" t="s">
        <v>17</v>
      </c>
      <c r="D11" s="14" t="s">
        <v>18</v>
      </c>
      <c r="E11" s="49">
        <f>E10*1.18</f>
        <v>17849.86</v>
      </c>
      <c r="F11" s="57"/>
    </row>
    <row r="12" spans="1:6" ht="30" customHeight="1">
      <c r="A12" s="101"/>
      <c r="B12" s="104" t="s">
        <v>74</v>
      </c>
      <c r="C12" s="13" t="s">
        <v>15</v>
      </c>
      <c r="D12" s="14" t="s">
        <v>20</v>
      </c>
      <c r="E12" s="49" t="e">
        <f>E10+E17</f>
        <v>#DIV/0!</v>
      </c>
      <c r="F12" s="57"/>
    </row>
    <row r="13" spans="1:8" ht="30" customHeight="1">
      <c r="A13" s="101"/>
      <c r="B13" s="104"/>
      <c r="C13" s="13" t="s">
        <v>17</v>
      </c>
      <c r="D13" s="14" t="s">
        <v>21</v>
      </c>
      <c r="E13" s="49" t="e">
        <f>E12*1.18</f>
        <v>#DIV/0!</v>
      </c>
      <c r="F13" s="57"/>
      <c r="H13" s="11"/>
    </row>
    <row r="14" spans="1:8" ht="28.5" customHeight="1">
      <c r="A14" s="101"/>
      <c r="B14" s="104" t="s">
        <v>42</v>
      </c>
      <c r="C14" s="104"/>
      <c r="D14" s="14" t="s">
        <v>43</v>
      </c>
      <c r="E14" s="62">
        <f>'[3]выработка'!$AA$15+'[4]выработка'!$AA$15+'[5]выработка'!$AA$15</f>
        <v>3</v>
      </c>
      <c r="F14" s="57"/>
      <c r="H14" s="30"/>
    </row>
    <row r="15" spans="1:8" ht="25.5" customHeight="1">
      <c r="A15" s="101"/>
      <c r="B15" s="105" t="s">
        <v>44</v>
      </c>
      <c r="C15" s="13" t="s">
        <v>15</v>
      </c>
      <c r="D15" s="14" t="s">
        <v>45</v>
      </c>
      <c r="E15" s="62">
        <f>E19+('[2]Нефть'!$X$15+'[2]Нефть'!$AA$15+'[2]Нефть'!$AD$15)/1000</f>
        <v>0</v>
      </c>
      <c r="F15" s="57"/>
      <c r="H15" s="50"/>
    </row>
    <row r="16" spans="1:8" ht="25.5" customHeight="1">
      <c r="A16" s="101"/>
      <c r="B16" s="105"/>
      <c r="C16" s="13" t="s">
        <v>17</v>
      </c>
      <c r="D16" s="14" t="s">
        <v>46</v>
      </c>
      <c r="E16" s="49">
        <f>E15*1.18</f>
        <v>0</v>
      </c>
      <c r="F16" s="57"/>
      <c r="H16" s="10"/>
    </row>
    <row r="17" spans="1:6" ht="25.5" customHeight="1">
      <c r="A17" s="101"/>
      <c r="B17" s="106" t="s">
        <v>47</v>
      </c>
      <c r="C17" s="51" t="s">
        <v>15</v>
      </c>
      <c r="D17" s="52" t="s">
        <v>48</v>
      </c>
      <c r="E17" s="49" t="e">
        <f>E19/E21*1000</f>
        <v>#DIV/0!</v>
      </c>
      <c r="F17" s="58"/>
    </row>
    <row r="18" spans="1:8" ht="25.5" customHeight="1">
      <c r="A18" s="101"/>
      <c r="B18" s="106"/>
      <c r="C18" s="51" t="s">
        <v>17</v>
      </c>
      <c r="D18" s="52" t="s">
        <v>49</v>
      </c>
      <c r="E18" s="49" t="e">
        <f>E17*1.18</f>
        <v>#DIV/0!</v>
      </c>
      <c r="F18" s="59"/>
      <c r="H18" s="30"/>
    </row>
    <row r="19" spans="1:6" ht="25.5" customHeight="1">
      <c r="A19" s="101"/>
      <c r="B19" s="106" t="s">
        <v>50</v>
      </c>
      <c r="C19" s="51" t="s">
        <v>15</v>
      </c>
      <c r="D19" s="52" t="s">
        <v>51</v>
      </c>
      <c r="E19" s="62">
        <v>0</v>
      </c>
      <c r="F19" s="59"/>
    </row>
    <row r="20" spans="1:6" ht="25.5" customHeight="1">
      <c r="A20" s="101"/>
      <c r="B20" s="106"/>
      <c r="C20" s="51" t="s">
        <v>17</v>
      </c>
      <c r="D20" s="52" t="s">
        <v>52</v>
      </c>
      <c r="E20" s="62">
        <f>E19*1.18</f>
        <v>0</v>
      </c>
      <c r="F20" s="59"/>
    </row>
    <row r="21" spans="1:6" ht="29.25" customHeight="1">
      <c r="A21" s="101"/>
      <c r="B21" s="104" t="s">
        <v>75</v>
      </c>
      <c r="C21" s="104"/>
      <c r="D21" s="14" t="s">
        <v>53</v>
      </c>
      <c r="E21" s="62">
        <v>0</v>
      </c>
      <c r="F21" s="57"/>
    </row>
    <row r="22" spans="1:6" ht="25.5" customHeight="1">
      <c r="A22" s="101"/>
      <c r="B22" s="106" t="s">
        <v>54</v>
      </c>
      <c r="C22" s="13" t="s">
        <v>15</v>
      </c>
      <c r="D22" s="14" t="s">
        <v>55</v>
      </c>
      <c r="E22" s="53" t="s">
        <v>72</v>
      </c>
      <c r="F22" s="57"/>
    </row>
    <row r="23" spans="1:6" ht="25.5" customHeight="1">
      <c r="A23" s="101"/>
      <c r="B23" s="106"/>
      <c r="C23" s="13" t="s">
        <v>17</v>
      </c>
      <c r="D23" s="14" t="s">
        <v>56</v>
      </c>
      <c r="E23" s="53" t="s">
        <v>72</v>
      </c>
      <c r="F23" s="57"/>
    </row>
    <row r="24" spans="1:6" ht="25.5" customHeight="1">
      <c r="A24" s="101"/>
      <c r="B24" s="106" t="s">
        <v>57</v>
      </c>
      <c r="C24" s="13" t="s">
        <v>15</v>
      </c>
      <c r="D24" s="14" t="s">
        <v>58</v>
      </c>
      <c r="E24" s="53" t="s">
        <v>72</v>
      </c>
      <c r="F24" s="57"/>
    </row>
    <row r="25" spans="1:6" ht="25.5" customHeight="1">
      <c r="A25" s="101"/>
      <c r="B25" s="106"/>
      <c r="C25" s="13" t="s">
        <v>17</v>
      </c>
      <c r="D25" s="14" t="s">
        <v>59</v>
      </c>
      <c r="E25" s="53" t="s">
        <v>72</v>
      </c>
      <c r="F25" s="57"/>
    </row>
    <row r="26" spans="1:6" ht="30" customHeight="1">
      <c r="A26" s="101"/>
      <c r="B26" s="104" t="s">
        <v>60</v>
      </c>
      <c r="C26" s="104"/>
      <c r="D26" s="14" t="s">
        <v>61</v>
      </c>
      <c r="E26" s="53" t="s">
        <v>72</v>
      </c>
      <c r="F26" s="57"/>
    </row>
    <row r="27" spans="1:6" ht="25.5" customHeight="1">
      <c r="A27" s="101"/>
      <c r="B27" s="106" t="s">
        <v>62</v>
      </c>
      <c r="C27" s="13" t="s">
        <v>15</v>
      </c>
      <c r="D27" s="14" t="s">
        <v>63</v>
      </c>
      <c r="E27" s="53" t="s">
        <v>72</v>
      </c>
      <c r="F27" s="57"/>
    </row>
    <row r="28" spans="1:6" ht="30" customHeight="1">
      <c r="A28" s="101"/>
      <c r="B28" s="106"/>
      <c r="C28" s="13" t="s">
        <v>17</v>
      </c>
      <c r="D28" s="14" t="s">
        <v>64</v>
      </c>
      <c r="E28" s="53" t="s">
        <v>72</v>
      </c>
      <c r="F28" s="57"/>
    </row>
    <row r="29" spans="1:6" ht="25.5" customHeight="1">
      <c r="A29" s="101"/>
      <c r="B29" s="106" t="s">
        <v>65</v>
      </c>
      <c r="C29" s="13" t="s">
        <v>15</v>
      </c>
      <c r="D29" s="14" t="s">
        <v>66</v>
      </c>
      <c r="E29" s="53" t="s">
        <v>72</v>
      </c>
      <c r="F29" s="57"/>
    </row>
    <row r="30" spans="1:6" ht="25.5" customHeight="1">
      <c r="A30" s="101"/>
      <c r="B30" s="106"/>
      <c r="C30" s="13" t="s">
        <v>17</v>
      </c>
      <c r="D30" s="14" t="s">
        <v>67</v>
      </c>
      <c r="E30" s="53" t="s">
        <v>72</v>
      </c>
      <c r="F30" s="57"/>
    </row>
    <row r="31" spans="1:6" ht="30" customHeight="1">
      <c r="A31" s="101"/>
      <c r="B31" s="104" t="s">
        <v>68</v>
      </c>
      <c r="C31" s="104"/>
      <c r="D31" s="14" t="s">
        <v>69</v>
      </c>
      <c r="E31" s="53" t="s">
        <v>72</v>
      </c>
      <c r="F31" s="57"/>
    </row>
    <row r="32" spans="1:6" ht="25.5" customHeight="1">
      <c r="A32" s="101"/>
      <c r="B32" s="104" t="s">
        <v>70</v>
      </c>
      <c r="C32" s="104"/>
      <c r="D32" s="14" t="s">
        <v>33</v>
      </c>
      <c r="E32" s="54">
        <v>9500</v>
      </c>
      <c r="F32" s="57"/>
    </row>
    <row r="33" spans="1:6" ht="25.5" customHeight="1" thickBot="1">
      <c r="A33" s="102"/>
      <c r="B33" s="108" t="s">
        <v>71</v>
      </c>
      <c r="C33" s="108"/>
      <c r="D33" s="55"/>
      <c r="E33" s="56"/>
      <c r="F33" s="57"/>
    </row>
    <row r="34" spans="1:4" ht="12" customHeight="1">
      <c r="A34" s="8"/>
      <c r="B34" s="17"/>
      <c r="C34" s="18"/>
      <c r="D34" s="19"/>
    </row>
    <row r="35" spans="1:5" ht="32.25" customHeight="1">
      <c r="A35" s="81" t="s">
        <v>79</v>
      </c>
      <c r="B35" s="81"/>
      <c r="C35" s="81"/>
      <c r="D35" s="81"/>
      <c r="E35" s="81"/>
    </row>
    <row r="36" spans="1:5" ht="39" customHeight="1">
      <c r="A36" s="81"/>
      <c r="B36" s="81"/>
      <c r="C36" s="81"/>
      <c r="D36" s="81"/>
      <c r="E36" s="81"/>
    </row>
    <row r="37" ht="18.75" customHeight="1">
      <c r="A37" s="4" t="s">
        <v>35</v>
      </c>
    </row>
    <row r="38" spans="1:4" ht="14.25">
      <c r="A38" s="9"/>
      <c r="B38" s="9"/>
      <c r="C38" s="9"/>
      <c r="D38" s="9"/>
    </row>
    <row r="39" spans="1:5" ht="15.75">
      <c r="A39" s="5" t="s">
        <v>76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5" t="s">
        <v>78</v>
      </c>
      <c r="B41" s="5"/>
      <c r="C41" s="5"/>
      <c r="D41" s="5"/>
      <c r="E41" s="5"/>
    </row>
    <row r="42" spans="1:5" ht="14.25">
      <c r="A42" s="6"/>
      <c r="B42" s="6"/>
      <c r="C42" s="6"/>
      <c r="D42" s="7"/>
      <c r="E42" s="7"/>
    </row>
    <row r="43" spans="1:5" ht="15.75">
      <c r="A43" s="82"/>
      <c r="B43" s="82"/>
      <c r="C43" s="82"/>
      <c r="D43" s="82"/>
      <c r="E43" s="82"/>
    </row>
  </sheetData>
  <sheetProtection selectLockedCells="1" selectUnlockedCells="1"/>
  <mergeCells count="22">
    <mergeCell ref="B33:C33"/>
    <mergeCell ref="A35:E36"/>
    <mergeCell ref="A43:E43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Бортников Иван Алексеевич</cp:lastModifiedBy>
  <cp:lastPrinted>2017-04-06T07:13:04Z</cp:lastPrinted>
  <dcterms:created xsi:type="dcterms:W3CDTF">2013-08-14T05:09:02Z</dcterms:created>
  <dcterms:modified xsi:type="dcterms:W3CDTF">2017-10-04T08:20:19Z</dcterms:modified>
  <cp:category/>
  <cp:version/>
  <cp:contentType/>
  <cp:contentStatus/>
</cp:coreProperties>
</file>