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№2'!$A$1:$F$43</definedName>
  </definedNames>
  <calcPr fullCalcOnLoad="1" iterate="1" iterateCount="110" iterateDelta="0.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>
      <text>
        <r>
          <rPr>
            <b/>
            <sz val="8"/>
            <rFont val="Tahoma"/>
            <family val="2"/>
          </rPr>
          <t xml:space="preserve">Магдеева Эльвира Александровна:
</t>
        </r>
        <r>
          <rPr>
            <sz val="8"/>
            <rFont val="Tahoma"/>
            <family val="2"/>
          </rPr>
          <t>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B14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<sst xmlns="http://schemas.openxmlformats.org/spreadsheetml/2006/main" count="149" uniqueCount="80">
  <si>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</si>
  <si>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</si>
  <si>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</si>
  <si>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</si>
  <si>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</si>
  <si>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</si>
  <si>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</si>
  <si>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</si>
  <si>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</si>
  <si>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</si>
  <si>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</si>
  <si>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</si>
  <si>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</si>
  <si>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</si>
  <si>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</si>
  <si>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</si>
  <si>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</si>
  <si>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</si>
  <si>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</si>
  <si>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</si>
  <si>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</si>
  <si>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</si>
  <si>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</si>
  <si>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</si>
  <si>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</si>
  <si>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</si>
  <si>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</si>
  <si>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</si>
  <si>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</si>
  <si>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</si>
  <si>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</si>
  <si>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</si>
  <si>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</si>
  <si>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</si>
  <si>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</si>
  <si>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</si>
  <si>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</si>
  <si>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</si>
  <si>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</si>
  <si>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</si>
  <si>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</si>
  <si>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</si>
  <si>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</si>
  <si>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</si>
  <si>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</si>
  <si>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</si>
  <si>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</si>
  <si>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</si>
  <si>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</si>
  <si>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</si>
  <si>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</si>
  <si>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</si>
  <si>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</si>
  <si>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</si>
  <si>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</si>
  <si>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</si>
  <si>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</si>
  <si>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</si>
  <si>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</si>
  <si>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</si>
  <si>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</si>
  <si>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</si>
  <si>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</si>
  <si>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</si>
  <si>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</si>
  <si>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</si>
  <si>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</si>
  <si>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</si>
  <si>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</si>
  <si>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</si>
  <si>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</si>
  <si>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</si>
  <si>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</si>
  <si>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</si>
  <si>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</si>
  <si>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</si>
  <si>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</si>
  <si>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по итогам 4 квартала 2016 года</t>
  </si>
  <si>
    <r>
      <t>* Данные заполняются по итогам 4 квартала 2016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</si>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</sst>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38" borderId="22" xfId="0" applyNumberFormat="1" applyFont="1" applyFill="1" applyBorder="1" applyAlignment="1">
      <alignment horizontal="center" vertical="center" wrapText="1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0" fillId="0" borderId="41" xfId="76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76" applyFont="1" applyBorder="1" applyAlignment="1" applyProtection="1">
      <alignment horizontal="center" vertical="center" wrapText="1"/>
      <protection/>
    </xf>
    <xf numFmtId="0" fontId="0" fillId="0" borderId="45" xfId="76" applyFont="1" applyBorder="1" applyAlignment="1" applyProtection="1">
      <alignment horizontal="center" vertical="center" wrapText="1"/>
      <protection/>
    </xf>
    <xf numFmtId="0" fontId="4" fillId="0" borderId="46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35" xfId="76" applyFont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2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76" applyFont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0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3" xfId="76" applyFont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6\&#1060;&#1086;&#1088;&#1084;&#1072;%20&#8470;%201%20&#1088;&#1072;&#1089;&#1093;&#1086;&#1076;&#1099;%20&#1087;&#1086;%20&#1075;&#1072;&#1079;-&#1085;&#1077;&#1092;&#1090;&#1100;%20&#1072;&#1085;&#1072;&#1083;&#1080;&#1079;_2016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43;&#1086;&#1076;&#1086;&#1074;&#1099;&#1077;%20&#1086;&#1073;&#1098;&#1077;&#1084;&#1099;%20&#1087;&#1086;%20&#1090;&#1086;&#1087;&#1083;&#1080;&#1074;&#1091;%20(&#1089;&#1087;&#1080;&#1089;&#1072;&#1085;&#108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2">
        <row r="5">
          <cell r="AV5">
            <v>14581.81</v>
          </cell>
        </row>
        <row r="16">
          <cell r="AQ16">
            <v>31</v>
          </cell>
          <cell r="AU16">
            <v>43</v>
          </cell>
          <cell r="AY16">
            <v>47</v>
          </cell>
        </row>
        <row r="43">
          <cell r="AR43">
            <v>1764399.0099999998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12"/>
      <sheetName val="2013"/>
      <sheetName val="2014"/>
      <sheetName val="с 1 С 2014 г"/>
      <sheetName val="2015"/>
      <sheetName val="2016"/>
      <sheetName val="2017"/>
      <sheetName val="план 2016"/>
      <sheetName val="нат.топливо план 2016 ХМАО"/>
      <sheetName val="нат.топливо.план 2016 Томск"/>
    </sheetNames>
    <sheetDataSet>
      <sheetData sheetId="6">
        <row r="20">
          <cell r="AI20">
            <v>56872.48449999848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0">
      <selection activeCell="A25" sqref="A25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s="64" t="s">
        <v>0</v>
      </c>
    </row>
    <row r="3" spans="1:9" ht="37.5" customHeight="1">
      <c r="A3" s="86" t="str">
        <f>'Приложение №2'!A3:E3</f>
        <v>Информация о фактически сложившихся ценах и объёмах потребления топлива по итогам 4 квартала 2016 года</v>
      </c>
      <c r="B3" s="86"/>
      <c r="C3" s="86"/>
      <c r="D3" s="86"/>
      <c r="E3" s="86"/>
      <c r="F3" s="86"/>
      <c r="G3" s="86"/>
      <c r="H3" s="86"/>
      <c r="I3" s="86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71</v>
      </c>
      <c r="K5" s="64" t="s">
        <v>1</v>
      </c>
    </row>
    <row r="6" ht="21" customHeight="1">
      <c r="A6" t="s">
        <v>2</v>
      </c>
    </row>
    <row r="7" ht="15" thickBot="1"/>
    <row r="8" spans="1:9" ht="60" customHeight="1">
      <c r="A8" s="87" t="s">
        <v>3</v>
      </c>
      <c r="B8" s="88"/>
      <c r="C8" s="88"/>
      <c r="D8" s="88"/>
      <c r="E8" s="72" t="s">
        <v>4</v>
      </c>
      <c r="F8" s="72" t="s">
        <v>5</v>
      </c>
      <c r="G8" s="72" t="s">
        <v>6</v>
      </c>
      <c r="H8" s="72" t="s">
        <v>7</v>
      </c>
      <c r="I8" s="74" t="s">
        <v>8</v>
      </c>
    </row>
    <row r="9" spans="1:9" ht="29.25" customHeight="1" thickBot="1">
      <c r="A9" s="89"/>
      <c r="B9" s="90"/>
      <c r="C9" s="90"/>
      <c r="D9" s="90"/>
      <c r="E9" s="73"/>
      <c r="F9" s="73"/>
      <c r="G9" s="73"/>
      <c r="H9" s="73"/>
      <c r="I9" s="75"/>
    </row>
    <row r="10" spans="1:9" ht="21" customHeight="1" thickBot="1">
      <c r="A10" s="80" t="s">
        <v>9</v>
      </c>
      <c r="B10" s="83" t="s">
        <v>10</v>
      </c>
      <c r="C10" s="40" t="s">
        <v>11</v>
      </c>
      <c r="D10" s="41" t="s">
        <v>12</v>
      </c>
      <c r="E10" s="49">
        <v>554.99</v>
      </c>
      <c r="F10" s="49">
        <v>554.99</v>
      </c>
      <c r="G10" s="49">
        <v>554.99</v>
      </c>
      <c r="H10" s="49">
        <v>554.99</v>
      </c>
      <c r="I10" s="50">
        <v>554.99</v>
      </c>
    </row>
    <row r="11" spans="1:9" ht="21" customHeight="1">
      <c r="A11" s="81"/>
      <c r="B11" s="84"/>
      <c r="C11" s="2" t="s">
        <v>13</v>
      </c>
      <c r="D11" s="3" t="s">
        <v>14</v>
      </c>
      <c r="E11" s="51">
        <f>E10*1.18</f>
        <v>654.8882</v>
      </c>
      <c r="F11" s="51">
        <f>F10*1.18</f>
        <v>654.8882</v>
      </c>
      <c r="G11" s="51">
        <f>G10*1.18</f>
        <v>654.8882</v>
      </c>
      <c r="H11" s="51">
        <f>H10*1.18</f>
        <v>654.8882</v>
      </c>
      <c r="I11" s="52">
        <f>I10*1.18</f>
        <v>654.8882</v>
      </c>
    </row>
    <row r="12" spans="1:9" ht="21" customHeight="1">
      <c r="A12" s="81"/>
      <c r="B12" s="85" t="s">
        <v>15</v>
      </c>
      <c r="C12" s="2" t="s">
        <v>11</v>
      </c>
      <c r="D12" s="3" t="s">
        <v>16</v>
      </c>
      <c r="E12" s="53" t="s">
        <v>70</v>
      </c>
      <c r="F12" s="53" t="s">
        <v>70</v>
      </c>
      <c r="G12" s="53" t="s">
        <v>70</v>
      </c>
      <c r="H12" s="53" t="s">
        <v>70</v>
      </c>
      <c r="I12" s="54" t="s">
        <v>70</v>
      </c>
    </row>
    <row r="13" spans="1:9" ht="21" customHeight="1">
      <c r="A13" s="81"/>
      <c r="B13" s="85"/>
      <c r="C13" s="2" t="s">
        <v>13</v>
      </c>
      <c r="D13" s="3" t="s">
        <v>17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11" ht="29.25" customHeight="1" thickBot="1">
      <c r="A14" s="81"/>
      <c r="B14" s="93" t="s">
        <v>18</v>
      </c>
      <c r="C14" s="94"/>
      <c r="D14" s="42" t="s">
        <v>19</v>
      </c>
      <c r="E14" s="55">
        <v>131</v>
      </c>
      <c r="F14" s="55">
        <v>511</v>
      </c>
      <c r="G14" s="55">
        <v>49</v>
      </c>
      <c r="H14" s="55">
        <v>57</v>
      </c>
      <c r="I14" s="56">
        <v>201</v>
      </c>
      <c r="J14" t="b">
        <f>'[1]TDSheet'!$N$304=SUM(E14:I14)</f>
        <v>0</v>
      </c>
      <c r="K14" s="39">
        <f>E14+F14+G14+H14+I14</f>
        <v>949</v>
      </c>
    </row>
    <row r="15" spans="1:11" ht="29.25" customHeight="1" thickBot="1">
      <c r="A15" s="81"/>
      <c r="B15" s="83" t="s">
        <v>20</v>
      </c>
      <c r="C15" s="40" t="s">
        <v>11</v>
      </c>
      <c r="D15" s="41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39"/>
    </row>
    <row r="16" spans="1:11" ht="29.25" customHeight="1">
      <c r="A16" s="81"/>
      <c r="B16" s="84"/>
      <c r="C16" s="2" t="s">
        <v>13</v>
      </c>
      <c r="D16" s="3" t="s">
        <v>22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  <c r="K16" s="39"/>
    </row>
    <row r="17" spans="1:11" ht="41.25" customHeight="1" thickBot="1">
      <c r="A17" s="81"/>
      <c r="B17" s="93" t="s">
        <v>23</v>
      </c>
      <c r="C17" s="94"/>
      <c r="D17" s="42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39"/>
    </row>
    <row r="18" spans="1:11" ht="29.25" customHeight="1" thickBot="1">
      <c r="A18" s="81"/>
      <c r="B18" s="91" t="s">
        <v>25</v>
      </c>
      <c r="C18" s="40" t="s">
        <v>11</v>
      </c>
      <c r="D18" s="41" t="s">
        <v>26</v>
      </c>
      <c r="E18" s="59">
        <f>(E10*E14)/1000</f>
        <v>72.70369000000001</v>
      </c>
      <c r="F18" s="59">
        <f>(F10*F14)/1000</f>
        <v>283.59989</v>
      </c>
      <c r="G18" s="59">
        <f>(G10*G14)/1000</f>
        <v>27.19451</v>
      </c>
      <c r="H18" s="59">
        <f>(H10*H14)/1000</f>
        <v>31.634430000000002</v>
      </c>
      <c r="I18" s="59">
        <f>(I10*I14)/1000</f>
        <v>111.55299000000001</v>
      </c>
      <c r="J18" s="12">
        <f>SUM(E18:I18)</f>
        <v>526.68551</v>
      </c>
      <c r="K18" s="39">
        <f>E18+F18+G18+H18+I18</f>
        <v>526.68551</v>
      </c>
    </row>
    <row r="19" spans="1:11" ht="29.25" customHeight="1" thickBot="1">
      <c r="A19" s="81"/>
      <c r="B19" s="92"/>
      <c r="C19" s="44" t="s">
        <v>13</v>
      </c>
      <c r="D19" s="42" t="s">
        <v>27</v>
      </c>
      <c r="E19" s="60">
        <f aca="true" t="shared" si="0" ref="E19:J19">E18*1.18</f>
        <v>85.79035420000001</v>
      </c>
      <c r="F19" s="60">
        <f t="shared" si="0"/>
        <v>334.6478702</v>
      </c>
      <c r="G19" s="60">
        <f t="shared" si="0"/>
        <v>32.0895218</v>
      </c>
      <c r="H19" s="60">
        <f t="shared" si="0"/>
        <v>37.3286274</v>
      </c>
      <c r="I19" s="61">
        <f t="shared" si="0"/>
        <v>131.6325282</v>
      </c>
      <c r="J19" s="43">
        <f t="shared" si="0"/>
        <v>621.4889018</v>
      </c>
      <c r="K19" s="39">
        <f>E19+F19+G19+H19+I19</f>
        <v>621.4889018</v>
      </c>
    </row>
    <row r="20" spans="1:9" ht="43.5" customHeight="1" thickBot="1">
      <c r="A20" s="82"/>
      <c r="B20" s="70" t="s">
        <v>28</v>
      </c>
      <c r="C20" s="71"/>
      <c r="D20" s="46" t="s">
        <v>29</v>
      </c>
      <c r="E20" s="62">
        <v>7900</v>
      </c>
      <c r="F20" s="62">
        <v>7900</v>
      </c>
      <c r="G20" s="62">
        <v>7900</v>
      </c>
      <c r="H20" s="62">
        <v>7900</v>
      </c>
      <c r="I20" s="63">
        <v>7900</v>
      </c>
    </row>
    <row r="21" spans="1:9" ht="29.25" customHeight="1" thickBot="1">
      <c r="A21" s="76" t="s">
        <v>30</v>
      </c>
      <c r="B21" s="77"/>
      <c r="C21" s="77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78" t="s">
        <v>78</v>
      </c>
      <c r="B23" s="78"/>
      <c r="C23" s="78"/>
      <c r="D23" s="78"/>
      <c r="E23" s="78"/>
      <c r="F23" s="78"/>
      <c r="G23" s="78"/>
      <c r="H23" s="78"/>
      <c r="I23" s="78"/>
    </row>
    <row r="24" spans="1:9" ht="44.25" customHeight="1">
      <c r="A24" s="78"/>
      <c r="B24" s="78"/>
      <c r="C24" s="78"/>
      <c r="D24" s="78"/>
      <c r="E24" s="78"/>
      <c r="F24" s="78"/>
      <c r="G24" s="78"/>
      <c r="H24" s="78"/>
      <c r="I24" s="78"/>
    </row>
    <row r="25" ht="18.75" customHeight="1">
      <c r="A25" s="4" t="s">
        <v>31</v>
      </c>
    </row>
    <row r="27" spans="1:9" ht="15.75">
      <c r="A27" s="5" t="s">
        <v>76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6" ht="15.75" customHeight="1">
      <c r="A29" s="79" t="s">
        <v>79</v>
      </c>
      <c r="B29" s="79"/>
      <c r="C29" s="79"/>
      <c r="D29" s="79"/>
      <c r="E29" s="79"/>
      <c r="F29" s="79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79"/>
      <c r="B31" s="79"/>
      <c r="C31" s="79"/>
      <c r="D31" s="79"/>
      <c r="E31" s="79"/>
      <c r="F31" s="79"/>
      <c r="G31" s="79"/>
      <c r="H31" s="79"/>
      <c r="I31" s="79"/>
    </row>
  </sheetData>
  <sheetProtection selectLockedCells="1" selectUnlockedCells="1"/>
  <mergeCells count="19">
    <mergeCell ref="A29:F29"/>
    <mergeCell ref="A3:I3"/>
    <mergeCell ref="A8:D9"/>
    <mergeCell ref="E8:E9"/>
    <mergeCell ref="F8:F9"/>
    <mergeCell ref="G8:G9"/>
    <mergeCell ref="B18:B19"/>
    <mergeCell ref="B14:C14"/>
    <mergeCell ref="B15:B16"/>
    <mergeCell ref="B17:C17"/>
    <mergeCell ref="B20:C20"/>
    <mergeCell ref="H8:H9"/>
    <mergeCell ref="I8:I9"/>
    <mergeCell ref="A21:C21"/>
    <mergeCell ref="A23:I24"/>
    <mergeCell ref="A31:I31"/>
    <mergeCell ref="A10:A20"/>
    <mergeCell ref="B10:B11"/>
    <mergeCell ref="B12:B13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0" zoomScaleSheetLayoutView="80" zoomScalePageLayoutView="0" workbookViewId="0" topLeftCell="A7">
      <selection activeCell="B32" sqref="B32:C32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7.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86" t="s">
        <v>77</v>
      </c>
      <c r="B3" s="86"/>
      <c r="C3" s="86"/>
      <c r="D3" s="86"/>
      <c r="E3" s="86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72</v>
      </c>
    </row>
    <row r="6" ht="18.75" customHeight="1">
      <c r="A6" t="s">
        <v>34</v>
      </c>
    </row>
    <row r="7" ht="15.75" customHeight="1" thickBot="1"/>
    <row r="8" spans="1:5" ht="33" customHeight="1">
      <c r="A8" s="110" t="s">
        <v>3</v>
      </c>
      <c r="B8" s="111"/>
      <c r="C8" s="111"/>
      <c r="D8" s="111"/>
      <c r="E8" s="114" t="s">
        <v>35</v>
      </c>
    </row>
    <row r="9" spans="1:5" ht="19.5" customHeight="1" thickBot="1">
      <c r="A9" s="112"/>
      <c r="B9" s="113"/>
      <c r="C9" s="113"/>
      <c r="D9" s="113"/>
      <c r="E9" s="115"/>
    </row>
    <row r="10" spans="1:5" ht="30" customHeight="1" thickBot="1">
      <c r="A10" s="116" t="s">
        <v>36</v>
      </c>
      <c r="B10" s="118" t="s">
        <v>37</v>
      </c>
      <c r="C10" s="16" t="s">
        <v>11</v>
      </c>
      <c r="D10" s="17" t="s">
        <v>12</v>
      </c>
      <c r="E10" s="65">
        <f>'[2]Нефть анализ'!$AV$5</f>
        <v>14581.81</v>
      </c>
    </row>
    <row r="11" spans="1:5" ht="30" customHeight="1">
      <c r="A11" s="117"/>
      <c r="B11" s="119"/>
      <c r="C11" s="8" t="s">
        <v>13</v>
      </c>
      <c r="D11" s="9" t="s">
        <v>14</v>
      </c>
      <c r="E11" s="66">
        <f>E10*1.18</f>
        <v>17206.535799999998</v>
      </c>
    </row>
    <row r="12" spans="1:6" ht="30" customHeight="1">
      <c r="A12" s="117"/>
      <c r="B12" s="120" t="s">
        <v>38</v>
      </c>
      <c r="C12" s="8" t="s">
        <v>11</v>
      </c>
      <c r="D12" s="9" t="s">
        <v>16</v>
      </c>
      <c r="E12" s="66">
        <f>E10+E17</f>
        <v>14982.693106126811</v>
      </c>
      <c r="F12" s="48"/>
    </row>
    <row r="13" spans="1:8" ht="30" customHeight="1">
      <c r="A13" s="117"/>
      <c r="B13" s="120"/>
      <c r="C13" s="8" t="s">
        <v>13</v>
      </c>
      <c r="D13" s="9" t="s">
        <v>17</v>
      </c>
      <c r="E13" s="66">
        <f>E12*1.18</f>
        <v>17679.577865229636</v>
      </c>
      <c r="F13" s="48"/>
      <c r="H13" s="13" t="s">
        <v>73</v>
      </c>
    </row>
    <row r="14" spans="1:8" ht="28.5" customHeight="1">
      <c r="A14" s="117"/>
      <c r="B14" s="120" t="s">
        <v>39</v>
      </c>
      <c r="C14" s="121"/>
      <c r="D14" s="9" t="s">
        <v>40</v>
      </c>
      <c r="E14" s="66">
        <f>'[2]Нефть анализ'!$AQ$16+'[2]Нефть анализ'!$AU$16+'[2]Нефть анализ'!$AY$16</f>
        <v>121</v>
      </c>
      <c r="F14" s="48"/>
      <c r="H14">
        <f>E14*E10/1000</f>
        <v>1764.39901</v>
      </c>
    </row>
    <row r="15" spans="1:8" ht="26.25" customHeight="1" thickBot="1">
      <c r="A15" s="117"/>
      <c r="B15" s="122" t="s">
        <v>41</v>
      </c>
      <c r="C15" s="8" t="s">
        <v>11</v>
      </c>
      <c r="D15" s="9" t="s">
        <v>42</v>
      </c>
      <c r="E15" s="66">
        <f>E19+('[2]Нефть анализ'!$AR$43)/1000</f>
        <v>1821.2714944999984</v>
      </c>
      <c r="F15" s="48"/>
      <c r="H15" s="13" t="s">
        <v>74</v>
      </c>
    </row>
    <row r="16" spans="1:9" ht="29.25" customHeight="1" thickBot="1">
      <c r="A16" s="117"/>
      <c r="B16" s="123"/>
      <c r="C16" s="18" t="s">
        <v>13</v>
      </c>
      <c r="D16" s="19" t="s">
        <v>43</v>
      </c>
      <c r="E16" s="67">
        <f>E15*1.18</f>
        <v>2149.100363509998</v>
      </c>
      <c r="F16" s="48"/>
      <c r="H16" s="12">
        <f>E15-H14</f>
        <v>56.872484499998336</v>
      </c>
      <c r="I16" s="12"/>
    </row>
    <row r="17" spans="1:8" ht="25.5" customHeight="1" thickBot="1">
      <c r="A17" s="117"/>
      <c r="B17" s="103" t="s">
        <v>44</v>
      </c>
      <c r="C17" s="20" t="s">
        <v>11</v>
      </c>
      <c r="D17" s="21" t="s">
        <v>45</v>
      </c>
      <c r="E17" s="68">
        <f>(E19/E21)*1000</f>
        <v>400.88310612681136</v>
      </c>
      <c r="F17" s="48"/>
      <c r="H17" t="s">
        <v>75</v>
      </c>
    </row>
    <row r="18" spans="1:8" ht="25.5" customHeight="1">
      <c r="A18" s="117"/>
      <c r="B18" s="104"/>
      <c r="C18" s="14" t="s">
        <v>13</v>
      </c>
      <c r="D18" s="15" t="s">
        <v>46</v>
      </c>
      <c r="E18" s="69">
        <f>E17*1.18</f>
        <v>473.0420652296374</v>
      </c>
      <c r="F18" s="48"/>
      <c r="H18" s="48">
        <f>H16*1000/E14</f>
        <v>470.02053305783744</v>
      </c>
    </row>
    <row r="19" spans="1:6" ht="25.5" customHeight="1">
      <c r="A19" s="117"/>
      <c r="B19" s="124" t="s">
        <v>47</v>
      </c>
      <c r="C19" s="14" t="s">
        <v>11</v>
      </c>
      <c r="D19" s="15" t="s">
        <v>48</v>
      </c>
      <c r="E19" s="66">
        <f>'[3]2016'!$AI$20/1000</f>
        <v>56.87248449999848</v>
      </c>
      <c r="F19" s="48"/>
    </row>
    <row r="20" spans="1:6" ht="25.5" customHeight="1">
      <c r="A20" s="117"/>
      <c r="B20" s="124"/>
      <c r="C20" s="14" t="s">
        <v>13</v>
      </c>
      <c r="D20" s="15" t="s">
        <v>49</v>
      </c>
      <c r="E20" s="66">
        <f>E19*1.18</f>
        <v>67.1095317099982</v>
      </c>
      <c r="F20" s="48"/>
    </row>
    <row r="21" spans="1:6" ht="29.25" customHeight="1" thickBot="1">
      <c r="A21" s="117"/>
      <c r="B21" s="101" t="s">
        <v>50</v>
      </c>
      <c r="C21" s="102"/>
      <c r="D21" s="19" t="s">
        <v>51</v>
      </c>
      <c r="E21" s="67">
        <v>141.868</v>
      </c>
      <c r="F21" s="48"/>
    </row>
    <row r="22" spans="1:5" ht="25.5" customHeight="1" thickBot="1">
      <c r="A22" s="117"/>
      <c r="B22" s="103" t="s">
        <v>52</v>
      </c>
      <c r="C22" s="16" t="s">
        <v>11</v>
      </c>
      <c r="D22" s="17" t="s">
        <v>53</v>
      </c>
      <c r="E22" s="22" t="s">
        <v>70</v>
      </c>
    </row>
    <row r="23" spans="1:5" ht="25.5" customHeight="1">
      <c r="A23" s="117"/>
      <c r="B23" s="104"/>
      <c r="C23" s="8" t="s">
        <v>13</v>
      </c>
      <c r="D23" s="9" t="s">
        <v>54</v>
      </c>
      <c r="E23" s="23" t="s">
        <v>70</v>
      </c>
    </row>
    <row r="24" spans="1:5" ht="25.5" customHeight="1">
      <c r="A24" s="117"/>
      <c r="B24" s="105" t="s">
        <v>55</v>
      </c>
      <c r="C24" s="8" t="s">
        <v>11</v>
      </c>
      <c r="D24" s="9" t="s">
        <v>56</v>
      </c>
      <c r="E24" s="23" t="s">
        <v>70</v>
      </c>
    </row>
    <row r="25" spans="1:5" ht="25.5" customHeight="1">
      <c r="A25" s="117"/>
      <c r="B25" s="105"/>
      <c r="C25" s="8" t="s">
        <v>13</v>
      </c>
      <c r="D25" s="9" t="s">
        <v>57</v>
      </c>
      <c r="E25" s="23" t="s">
        <v>70</v>
      </c>
    </row>
    <row r="26" spans="1:5" ht="30" customHeight="1" thickBot="1">
      <c r="A26" s="117"/>
      <c r="B26" s="106" t="s">
        <v>58</v>
      </c>
      <c r="C26" s="107"/>
      <c r="D26" s="24" t="s">
        <v>59</v>
      </c>
      <c r="E26" s="25" t="s">
        <v>70</v>
      </c>
    </row>
    <row r="27" spans="1:5" ht="25.5" customHeight="1">
      <c r="A27" s="117"/>
      <c r="B27" s="108" t="s">
        <v>60</v>
      </c>
      <c r="C27" s="28" t="s">
        <v>11</v>
      </c>
      <c r="D27" s="29" t="s">
        <v>61</v>
      </c>
      <c r="E27" s="30" t="s">
        <v>70</v>
      </c>
    </row>
    <row r="28" spans="1:5" ht="30" customHeight="1">
      <c r="A28" s="117"/>
      <c r="B28" s="109"/>
      <c r="C28" s="26" t="s">
        <v>13</v>
      </c>
      <c r="D28" s="27" t="s">
        <v>62</v>
      </c>
      <c r="E28" s="23" t="s">
        <v>70</v>
      </c>
    </row>
    <row r="29" spans="1:5" ht="25.5" customHeight="1">
      <c r="A29" s="117"/>
      <c r="B29" s="109" t="s">
        <v>63</v>
      </c>
      <c r="C29" s="26" t="s">
        <v>11</v>
      </c>
      <c r="D29" s="27" t="s">
        <v>64</v>
      </c>
      <c r="E29" s="23" t="s">
        <v>70</v>
      </c>
    </row>
    <row r="30" spans="1:5" ht="25.5" customHeight="1">
      <c r="A30" s="117"/>
      <c r="B30" s="109"/>
      <c r="C30" s="26" t="s">
        <v>13</v>
      </c>
      <c r="D30" s="27" t="s">
        <v>65</v>
      </c>
      <c r="E30" s="23" t="s">
        <v>70</v>
      </c>
    </row>
    <row r="31" spans="1:5" ht="30" customHeight="1" thickBot="1">
      <c r="A31" s="117"/>
      <c r="B31" s="95" t="s">
        <v>66</v>
      </c>
      <c r="C31" s="96"/>
      <c r="D31" s="31" t="s">
        <v>67</v>
      </c>
      <c r="E31" s="32" t="s">
        <v>70</v>
      </c>
    </row>
    <row r="32" spans="1:5" ht="25.5" customHeight="1" thickBot="1">
      <c r="A32" s="117"/>
      <c r="B32" s="97" t="s">
        <v>68</v>
      </c>
      <c r="C32" s="98"/>
      <c r="D32" s="33" t="s">
        <v>29</v>
      </c>
      <c r="E32" s="67">
        <v>9500</v>
      </c>
    </row>
    <row r="33" spans="1:5" ht="25.5" customHeight="1" thickBot="1">
      <c r="A33" s="117"/>
      <c r="B33" s="99" t="s">
        <v>69</v>
      </c>
      <c r="C33" s="100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78" t="s">
        <v>78</v>
      </c>
      <c r="B35" s="78"/>
      <c r="C35" s="78"/>
      <c r="D35" s="78"/>
      <c r="E35" s="78"/>
    </row>
    <row r="36" spans="1:5" ht="39" customHeight="1">
      <c r="A36" s="78"/>
      <c r="B36" s="78"/>
      <c r="C36" s="78"/>
      <c r="D36" s="78"/>
      <c r="E36" s="78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76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79" t="s">
        <v>79</v>
      </c>
      <c r="B41" s="79"/>
      <c r="C41" s="79"/>
      <c r="D41" s="79"/>
      <c r="E41" s="79"/>
      <c r="F41" s="79"/>
    </row>
    <row r="42" spans="1:6" ht="14.25">
      <c r="A42" s="6"/>
      <c r="B42" s="6"/>
      <c r="C42" s="6"/>
      <c r="D42" s="7"/>
      <c r="E42" s="7"/>
      <c r="F42" s="7"/>
    </row>
    <row r="43" spans="1:6" ht="15.75">
      <c r="A43" s="79"/>
      <c r="B43" s="79"/>
      <c r="C43" s="79"/>
      <c r="D43" s="79"/>
      <c r="E43" s="79"/>
      <c r="F43" s="79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Петрова Мария Миратовна</cp:lastModifiedBy>
  <cp:lastPrinted>2017-01-12T07:36:28Z</cp:lastPrinted>
  <dcterms:created xsi:type="dcterms:W3CDTF">2013-08-14T05:09:02Z</dcterms:created>
  <dcterms:modified xsi:type="dcterms:W3CDTF">2017-01-12T08:42:07Z</dcterms:modified>
  <cp:category/>
  <cp:version/>
  <cp:contentType/>
  <cp:contentStatus/>
</cp:coreProperties>
</file>