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</externalReferences>
  <definedNames>
    <definedName name="god">#REF!</definedName>
    <definedName name="_xlnm.Print_Area" localSheetId="1">'Приложение №2'!$A$1:$F$43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  <author>Смольников Максим Евгеньевич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E19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счетов-фактур от транспортного
</t>
        </r>
      </text>
    </comment>
    <comment ref="E21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с/ф</t>
        </r>
      </text>
    </comment>
  </commentList>
</comments>
</file>

<file path=xl/sharedStrings.xml><?xml version="1.0" encoding="utf-8"?>
<sst xmlns="http://schemas.openxmlformats.org/spreadsheetml/2006/main" count="170" uniqueCount="81">
  <si>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</si>
  <si>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</si>
  <si>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</si>
  <si>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</si>
  <si>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</si>
  <si>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</si>
  <si>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</si>
  <si>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</si>
  <si>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</si>
  <si>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</si>
  <si>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</si>
  <si>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</si>
  <si>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</si>
  <si>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</si>
  <si>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</si>
  <si>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</si>
  <si>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</si>
  <si>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</si>
  <si>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</si>
  <si>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</si>
  <si>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</si>
  <si>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</si>
  <si>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</si>
  <si>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</si>
  <si>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</si>
  <si>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</si>
  <si>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</si>
  <si>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</si>
  <si>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</si>
  <si>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</si>
  <si>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</si>
  <si>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</si>
  <si>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</si>
  <si>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</si>
  <si>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</si>
  <si>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</si>
  <si>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</si>
  <si>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</si>
  <si>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</si>
  <si>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</si>
  <si>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</si>
  <si>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</si>
  <si>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</si>
  <si>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</si>
  <si>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</si>
  <si>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</si>
  <si>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</si>
  <si>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</si>
  <si>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</si>
  <si>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</si>
  <si>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</si>
  <si>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</si>
  <si>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</si>
  <si>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</si>
  <si>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</si>
  <si>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</si>
  <si>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</si>
  <si>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</si>
  <si>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</si>
  <si>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</si>
  <si>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</si>
  <si>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</si>
  <si>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</si>
  <si>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</si>
  <si>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</si>
  <si>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</si>
  <si>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</si>
  <si>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</si>
  <si>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</si>
  <si>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</si>
  <si>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</si>
  <si>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</si>
  <si>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</si>
  <si>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</si>
  <si>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</si>
  <si>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</si>
  <si>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</si>
  <si>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t>Информация о фактически сложившихся ценах и объёмах потребления топлива за 4 квартал 2016 года</t>
  </si>
  <si>
    <r>
      <t xml:space="preserve">Наименование  источника теплоснабжения </t>
    </r>
    <r>
      <rPr>
        <sz val="8"/>
        <rFont val="Times New Roman"/>
        <family val="1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</rPr>
      <t>)</t>
    </r>
  </si>
  <si>
    <r>
      <t xml:space="preserve">Исполнитель </t>
    </r>
    <r>
      <rPr>
        <u val="single"/>
        <sz val="12"/>
        <rFont val="Times New Roman Cyr"/>
        <family val="0"/>
      </rPr>
      <t>Заместитель начальника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</si>
  <si>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>* Данные заполняются по итогам 4 квартала 2016 года и должны быть подтверждены первичными документами за 2016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</si>
</sst>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_-\Ј* #,##0_-;&quot;-Ј&quot;* #,##0_-;_-\Ј* \-_-;_-@_-"/>
    <numFmt numFmtId="174" formatCode="0.00_)"/>
    <numFmt numFmtId="175" formatCode="_-* #,##0_р_._-;\-* #,##0_р_._-;_-* \-??_р_._-;_-@_-"/>
    <numFmt numFmtId="176" formatCode="_-* #,##0.0_р_._-;\-* #,##0.0_р_._-;_-* \-??_р_._-;_-@_-"/>
    <numFmt numFmtId="177" formatCode="0.0"/>
    <numFmt numFmtId="178" formatCode="#,##0.0"/>
    <numFmt numFmtId="179" formatCode="0.000000"/>
    <numFmt numFmtId="180" formatCode="0.0000000"/>
    <numFmt numFmtId="181" formatCode="0.00000000"/>
    <numFmt numFmtId="182" formatCode="0.00000"/>
    <numFmt numFmtId="183" formatCode="0.0000"/>
    <numFmt numFmtId="184" formatCode="0.000"/>
  </numFmts>
  <fonts count="75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sz val="11"/>
      <color rgb="FFFFFF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168" fontId="3" fillId="0" borderId="1">
      <alignment/>
      <protection locked="0"/>
    </xf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8" fontId="6" fillId="28" borderId="1">
      <alignment/>
      <protection/>
    </xf>
    <xf numFmtId="4" fontId="7" fillId="29" borderId="0" applyBorder="0">
      <alignment horizontal="right"/>
      <protection/>
    </xf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1" fillId="0" borderId="0">
      <alignment/>
      <protection/>
    </xf>
    <xf numFmtId="0" fontId="70" fillId="0" borderId="0" applyNumberFormat="0" applyFill="0" applyBorder="0" applyAlignment="0" applyProtection="0"/>
    <xf numFmtId="49" fontId="8" fillId="0" borderId="0">
      <alignment horizontal="center"/>
      <protection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71" fillId="3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72" fillId="0" borderId="0" xfId="0" applyFont="1" applyAlignment="1">
      <alignment/>
    </xf>
    <xf numFmtId="0" fontId="29" fillId="37" borderId="11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172" fontId="0" fillId="0" borderId="17" xfId="0" applyNumberFormat="1" applyFill="1" applyBorder="1" applyAlignment="1">
      <alignment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  <xf numFmtId="49" fontId="22" fillId="37" borderId="14" xfId="87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38" borderId="23" xfId="0" applyNumberFormat="1" applyFill="1" applyBorder="1" applyAlignment="1">
      <alignment horizontal="center" vertical="center"/>
    </xf>
    <xf numFmtId="4" fontId="0" fillId="38" borderId="12" xfId="0" applyNumberFormat="1" applyFill="1" applyBorder="1" applyAlignment="1">
      <alignment horizontal="center" vertical="center"/>
    </xf>
    <xf numFmtId="4" fontId="0" fillId="38" borderId="11" xfId="0" applyNumberFormat="1" applyFill="1" applyBorder="1" applyAlignment="1">
      <alignment horizontal="center" vertical="center"/>
    </xf>
    <xf numFmtId="172" fontId="0" fillId="38" borderId="15" xfId="0" applyNumberFormat="1" applyFill="1" applyBorder="1" applyAlignment="1">
      <alignment horizontal="center" vertical="center"/>
    </xf>
    <xf numFmtId="172" fontId="0" fillId="38" borderId="16" xfId="0" applyNumberFormat="1" applyFill="1" applyBorder="1" applyAlignment="1">
      <alignment horizontal="center" vertical="center"/>
    </xf>
    <xf numFmtId="172" fontId="0" fillId="38" borderId="21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8" fillId="38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>
      <alignment/>
    </xf>
    <xf numFmtId="0" fontId="0" fillId="38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23" xfId="0" applyFill="1" applyBorder="1" applyAlignment="1">
      <alignment/>
    </xf>
    <xf numFmtId="0" fontId="0" fillId="38" borderId="0" xfId="0" applyFill="1" applyBorder="1" applyAlignment="1">
      <alignment/>
    </xf>
    <xf numFmtId="4" fontId="73" fillId="38" borderId="0" xfId="0" applyNumberFormat="1" applyFont="1" applyFill="1" applyBorder="1" applyAlignment="1">
      <alignment/>
    </xf>
    <xf numFmtId="0" fontId="73" fillId="38" borderId="0" xfId="0" applyFont="1" applyFill="1" applyBorder="1" applyAlignment="1">
      <alignment/>
    </xf>
    <xf numFmtId="0" fontId="29" fillId="37" borderId="24" xfId="0" applyNumberFormat="1" applyFont="1" applyFill="1" applyBorder="1" applyAlignment="1" applyProtection="1">
      <alignment horizontal="center" vertical="center" wrapText="1"/>
      <protection/>
    </xf>
    <xf numFmtId="49" fontId="22" fillId="37" borderId="24" xfId="87" applyNumberFormat="1" applyFont="1" applyFill="1" applyBorder="1" applyAlignment="1" applyProtection="1">
      <alignment horizontal="center" vertical="center" wrapText="1"/>
      <protection/>
    </xf>
    <xf numFmtId="4" fontId="18" fillId="38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88" applyFont="1" applyBorder="1" applyAlignment="1" applyProtection="1">
      <alignment horizontal="center" vertical="center" wrapText="1"/>
      <protection/>
    </xf>
    <xf numFmtId="0" fontId="0" fillId="0" borderId="31" xfId="88" applyFont="1" applyBorder="1" applyAlignment="1" applyProtection="1">
      <alignment horizontal="center" vertical="center" wrapText="1"/>
      <protection/>
    </xf>
    <xf numFmtId="0" fontId="0" fillId="0" borderId="32" xfId="88" applyFont="1" applyBorder="1" applyAlignment="1" applyProtection="1">
      <alignment horizontal="center" vertical="center" wrapText="1"/>
      <protection/>
    </xf>
    <xf numFmtId="0" fontId="0" fillId="0" borderId="13" xfId="88" applyFont="1" applyBorder="1" applyAlignment="1" applyProtection="1">
      <alignment horizontal="center" vertical="center" wrapText="1"/>
      <protection/>
    </xf>
    <xf numFmtId="0" fontId="0" fillId="0" borderId="33" xfId="88" applyFont="1" applyBorder="1" applyAlignment="1" applyProtection="1">
      <alignment horizontal="center" vertical="center" wrapText="1"/>
      <protection/>
    </xf>
    <xf numFmtId="0" fontId="0" fillId="0" borderId="34" xfId="88" applyFont="1" applyBorder="1" applyAlignment="1" applyProtection="1">
      <alignment horizontal="center" vertical="center" wrapText="1"/>
      <protection/>
    </xf>
    <xf numFmtId="0" fontId="0" fillId="0" borderId="35" xfId="88" applyFont="1" applyBorder="1" applyAlignment="1" applyProtection="1">
      <alignment horizontal="center" vertical="center" wrapText="1"/>
      <protection/>
    </xf>
    <xf numFmtId="0" fontId="0" fillId="0" borderId="36" xfId="88" applyFont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1" xfId="88" applyFont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38" borderId="0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88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6\&#1060;&#1086;&#1088;&#1084;&#1072;%20&#8470;%201%20&#1088;&#1072;&#1089;&#1093;&#1086;&#1076;&#1099;%20&#1087;&#1086;%20&#1075;&#1072;&#1079;-&#1085;&#1077;&#1092;&#1090;&#1100;%20&#1072;&#1085;&#1072;&#1083;&#1080;&#1079;_2016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43;&#1086;&#1076;&#1086;&#1074;&#1099;&#1077;%20&#1086;&#1073;&#1098;&#1077;&#1084;&#1099;%20&#1087;&#1086;%20&#1090;&#1086;&#1087;&#1083;&#1080;&#1074;&#1091;%20(&#1089;&#1087;&#1080;&#1089;&#1072;&#1085;&#108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2">
        <row r="5">
          <cell r="AR5">
            <v>14581.81</v>
          </cell>
        </row>
        <row r="15">
          <cell r="AQ15">
            <v>13</v>
          </cell>
          <cell r="AU15">
            <v>25</v>
          </cell>
          <cell r="AY15">
            <v>27</v>
          </cell>
        </row>
        <row r="41">
          <cell r="AR41">
            <v>947817.65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12"/>
      <sheetName val="2013"/>
      <sheetName val="2014"/>
      <sheetName val="с 1 С 2014 г"/>
      <sheetName val="2015"/>
      <sheetName val="2016"/>
      <sheetName val="2017"/>
      <sheetName val="план 2016"/>
      <sheetName val="нат.топливо план 2016 ХМАО"/>
      <sheetName val="нат.топливо.план 2016 Томск"/>
    </sheetNames>
    <sheetDataSet>
      <sheetData sheetId="6">
        <row r="21">
          <cell r="AI21">
            <v>74781.13550000152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90" zoomScaleNormal="90" zoomScalePageLayoutView="0" workbookViewId="0" topLeftCell="A10">
      <selection activeCell="E27" sqref="E27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87" t="str">
        <f>'Приложение №2'!A3:E3</f>
        <v>Информация о фактически сложившихся ценах и объёмах потребления топлива за 4 квартал 2016 года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4.25">
      <c r="A5" t="s">
        <v>73</v>
      </c>
      <c r="M5" s="49" t="s">
        <v>1</v>
      </c>
    </row>
    <row r="6" ht="21" customHeight="1">
      <c r="A6" t="s">
        <v>2</v>
      </c>
    </row>
    <row r="7" ht="15" thickBot="1"/>
    <row r="8" spans="1:13" ht="60" customHeight="1">
      <c r="A8" s="88" t="s">
        <v>3</v>
      </c>
      <c r="B8" s="89"/>
      <c r="C8" s="89"/>
      <c r="D8" s="89"/>
      <c r="E8" s="83" t="s">
        <v>4</v>
      </c>
      <c r="F8" s="83" t="s">
        <v>5</v>
      </c>
      <c r="G8" s="83" t="s">
        <v>6</v>
      </c>
      <c r="H8" s="83" t="s">
        <v>7</v>
      </c>
      <c r="I8" s="83" t="s">
        <v>8</v>
      </c>
      <c r="J8" s="83" t="s">
        <v>9</v>
      </c>
      <c r="K8" s="83" t="s">
        <v>10</v>
      </c>
      <c r="L8" s="83" t="s">
        <v>11</v>
      </c>
      <c r="M8" s="85" t="s">
        <v>12</v>
      </c>
    </row>
    <row r="9" spans="1:13" ht="29.25" customHeight="1" thickBot="1">
      <c r="A9" s="90"/>
      <c r="B9" s="91"/>
      <c r="C9" s="91"/>
      <c r="D9" s="91"/>
      <c r="E9" s="84"/>
      <c r="F9" s="84"/>
      <c r="G9" s="84"/>
      <c r="H9" s="84"/>
      <c r="I9" s="84"/>
      <c r="J9" s="84"/>
      <c r="K9" s="84"/>
      <c r="L9" s="84"/>
      <c r="M9" s="86"/>
    </row>
    <row r="10" spans="1:13" ht="21" customHeight="1">
      <c r="A10" s="68" t="s">
        <v>13</v>
      </c>
      <c r="B10" s="71" t="s">
        <v>14</v>
      </c>
      <c r="C10" s="22" t="s">
        <v>15</v>
      </c>
      <c r="D10" s="15" t="s">
        <v>16</v>
      </c>
      <c r="E10" s="44">
        <v>554.99</v>
      </c>
      <c r="F10" s="44">
        <v>554.99</v>
      </c>
      <c r="G10" s="44">
        <v>554.99</v>
      </c>
      <c r="H10" s="44">
        <v>554.99</v>
      </c>
      <c r="I10" s="44">
        <v>554.99</v>
      </c>
      <c r="J10" s="44">
        <v>554.99</v>
      </c>
      <c r="K10" s="44">
        <v>554.99</v>
      </c>
      <c r="L10" s="44">
        <v>554.99</v>
      </c>
      <c r="M10" s="44">
        <v>554.99</v>
      </c>
    </row>
    <row r="11" spans="1:13" ht="21" customHeight="1">
      <c r="A11" s="69"/>
      <c r="B11" s="72"/>
      <c r="C11" s="21" t="s">
        <v>17</v>
      </c>
      <c r="D11" s="14" t="s">
        <v>18</v>
      </c>
      <c r="E11" s="45">
        <f>E10*1.18</f>
        <v>654.8882</v>
      </c>
      <c r="F11" s="45">
        <f aca="true" t="shared" si="0" ref="F11:M11">F10*1.18</f>
        <v>654.8882</v>
      </c>
      <c r="G11" s="45">
        <f t="shared" si="0"/>
        <v>654.8882</v>
      </c>
      <c r="H11" s="45">
        <f t="shared" si="0"/>
        <v>654.8882</v>
      </c>
      <c r="I11" s="45">
        <f t="shared" si="0"/>
        <v>654.8882</v>
      </c>
      <c r="J11" s="45">
        <f t="shared" si="0"/>
        <v>654.8882</v>
      </c>
      <c r="K11" s="45">
        <f t="shared" si="0"/>
        <v>654.8882</v>
      </c>
      <c r="L11" s="45">
        <f t="shared" si="0"/>
        <v>654.8882</v>
      </c>
      <c r="M11" s="45">
        <f t="shared" si="0"/>
        <v>654.8882</v>
      </c>
    </row>
    <row r="12" spans="1:13" ht="21" customHeight="1">
      <c r="A12" s="69"/>
      <c r="B12" s="72" t="s">
        <v>19</v>
      </c>
      <c r="C12" s="21" t="s">
        <v>15</v>
      </c>
      <c r="D12" s="14" t="s">
        <v>20</v>
      </c>
      <c r="E12" s="32" t="s">
        <v>72</v>
      </c>
      <c r="F12" s="32" t="s">
        <v>72</v>
      </c>
      <c r="G12" s="32" t="s">
        <v>72</v>
      </c>
      <c r="H12" s="32" t="s">
        <v>72</v>
      </c>
      <c r="I12" s="32" t="s">
        <v>72</v>
      </c>
      <c r="J12" s="32" t="s">
        <v>72</v>
      </c>
      <c r="K12" s="32" t="s">
        <v>72</v>
      </c>
      <c r="L12" s="32" t="s">
        <v>72</v>
      </c>
      <c r="M12" s="33" t="s">
        <v>72</v>
      </c>
    </row>
    <row r="13" spans="1:13" ht="21" customHeight="1">
      <c r="A13" s="69"/>
      <c r="B13" s="72"/>
      <c r="C13" s="21" t="s">
        <v>17</v>
      </c>
      <c r="D13" s="14" t="s">
        <v>21</v>
      </c>
      <c r="E13" s="32" t="s">
        <v>72</v>
      </c>
      <c r="F13" s="32" t="s">
        <v>72</v>
      </c>
      <c r="G13" s="32" t="s">
        <v>72</v>
      </c>
      <c r="H13" s="32" t="s">
        <v>72</v>
      </c>
      <c r="I13" s="32" t="s">
        <v>72</v>
      </c>
      <c r="J13" s="32" t="s">
        <v>72</v>
      </c>
      <c r="K13" s="32" t="s">
        <v>72</v>
      </c>
      <c r="L13" s="32" t="s">
        <v>72</v>
      </c>
      <c r="M13" s="33" t="s">
        <v>72</v>
      </c>
    </row>
    <row r="14" spans="1:15" ht="29.25" customHeight="1" thickBot="1">
      <c r="A14" s="69"/>
      <c r="B14" s="73" t="s">
        <v>22</v>
      </c>
      <c r="C14" s="74"/>
      <c r="D14" s="16" t="s">
        <v>23</v>
      </c>
      <c r="E14" s="42">
        <v>58</v>
      </c>
      <c r="F14" s="42">
        <v>65</v>
      </c>
      <c r="G14" s="42">
        <v>334</v>
      </c>
      <c r="H14" s="42">
        <v>30</v>
      </c>
      <c r="I14" s="42">
        <v>142</v>
      </c>
      <c r="J14" s="42">
        <v>1749</v>
      </c>
      <c r="K14" s="42">
        <v>37</v>
      </c>
      <c r="L14" s="42">
        <v>946</v>
      </c>
      <c r="M14" s="43">
        <v>240</v>
      </c>
      <c r="N14" s="10" t="b">
        <f>'[1]TDSheet'!$N$298=SUM(E14:M14)</f>
        <v>0</v>
      </c>
      <c r="O14" s="7"/>
    </row>
    <row r="15" spans="1:15" ht="29.25" customHeight="1" thickBot="1">
      <c r="A15" s="69"/>
      <c r="B15" s="75" t="s">
        <v>24</v>
      </c>
      <c r="C15" s="23" t="s">
        <v>15</v>
      </c>
      <c r="D15" s="24" t="s">
        <v>25</v>
      </c>
      <c r="E15" s="34" t="s">
        <v>72</v>
      </c>
      <c r="F15" s="34" t="s">
        <v>72</v>
      </c>
      <c r="G15" s="34" t="s">
        <v>72</v>
      </c>
      <c r="H15" s="34" t="s">
        <v>72</v>
      </c>
      <c r="I15" s="34" t="s">
        <v>72</v>
      </c>
      <c r="J15" s="34" t="s">
        <v>72</v>
      </c>
      <c r="K15" s="34" t="s">
        <v>72</v>
      </c>
      <c r="L15" s="34" t="s">
        <v>72</v>
      </c>
      <c r="M15" s="35" t="s">
        <v>72</v>
      </c>
      <c r="O15" s="12"/>
    </row>
    <row r="16" spans="1:15" ht="29.25" customHeight="1">
      <c r="A16" s="69"/>
      <c r="B16" s="76"/>
      <c r="C16" s="2" t="s">
        <v>17</v>
      </c>
      <c r="D16" s="3" t="s">
        <v>26</v>
      </c>
      <c r="E16" s="36" t="s">
        <v>72</v>
      </c>
      <c r="F16" s="36" t="s">
        <v>72</v>
      </c>
      <c r="G16" s="36" t="s">
        <v>72</v>
      </c>
      <c r="H16" s="36" t="s">
        <v>72</v>
      </c>
      <c r="I16" s="36" t="s">
        <v>72</v>
      </c>
      <c r="J16" s="36" t="s">
        <v>72</v>
      </c>
      <c r="K16" s="36" t="s">
        <v>72</v>
      </c>
      <c r="L16" s="36" t="s">
        <v>72</v>
      </c>
      <c r="M16" s="37" t="s">
        <v>72</v>
      </c>
      <c r="O16" s="12"/>
    </row>
    <row r="17" spans="1:15" ht="41.25" customHeight="1" thickBot="1">
      <c r="A17" s="69"/>
      <c r="B17" s="77" t="s">
        <v>27</v>
      </c>
      <c r="C17" s="78"/>
      <c r="D17" s="25" t="s">
        <v>28</v>
      </c>
      <c r="E17" s="38" t="s">
        <v>72</v>
      </c>
      <c r="F17" s="38" t="s">
        <v>72</v>
      </c>
      <c r="G17" s="38" t="s">
        <v>72</v>
      </c>
      <c r="H17" s="38" t="s">
        <v>72</v>
      </c>
      <c r="I17" s="38" t="s">
        <v>72</v>
      </c>
      <c r="J17" s="38" t="s">
        <v>72</v>
      </c>
      <c r="K17" s="38" t="s">
        <v>72</v>
      </c>
      <c r="L17" s="38" t="s">
        <v>72</v>
      </c>
      <c r="M17" s="39" t="s">
        <v>72</v>
      </c>
      <c r="O17" s="12"/>
    </row>
    <row r="18" spans="1:15" ht="29.25" customHeight="1" thickBot="1">
      <c r="A18" s="69"/>
      <c r="B18" s="79" t="s">
        <v>29</v>
      </c>
      <c r="C18" s="23" t="s">
        <v>15</v>
      </c>
      <c r="D18" s="24" t="s">
        <v>30</v>
      </c>
      <c r="E18" s="46">
        <f>(E10*E14)/1000</f>
        <v>32.18942</v>
      </c>
      <c r="F18" s="46">
        <f aca="true" t="shared" si="1" ref="F18:M18">(F10*F14)/1000</f>
        <v>36.074349999999995</v>
      </c>
      <c r="G18" s="46">
        <f t="shared" si="1"/>
        <v>185.36666</v>
      </c>
      <c r="H18" s="46">
        <f t="shared" si="1"/>
        <v>16.6497</v>
      </c>
      <c r="I18" s="46">
        <f t="shared" si="1"/>
        <v>78.80858</v>
      </c>
      <c r="J18" s="46">
        <f t="shared" si="1"/>
        <v>970.67751</v>
      </c>
      <c r="K18" s="46">
        <f t="shared" si="1"/>
        <v>20.53463</v>
      </c>
      <c r="L18" s="46">
        <f t="shared" si="1"/>
        <v>525.02054</v>
      </c>
      <c r="M18" s="46">
        <f t="shared" si="1"/>
        <v>133.1976</v>
      </c>
      <c r="N18" s="10">
        <f>'[1]TDSheet'!$M$298</f>
        <v>1745998.54</v>
      </c>
      <c r="O18" s="30"/>
    </row>
    <row r="19" spans="1:15" ht="29.25" customHeight="1" thickBot="1">
      <c r="A19" s="69"/>
      <c r="B19" s="80"/>
      <c r="C19" s="27" t="s">
        <v>17</v>
      </c>
      <c r="D19" s="25" t="s">
        <v>31</v>
      </c>
      <c r="E19" s="47">
        <f aca="true" t="shared" si="2" ref="E19:M19">E18*1.18</f>
        <v>37.9835156</v>
      </c>
      <c r="F19" s="47">
        <f t="shared" si="2"/>
        <v>42.56773299999999</v>
      </c>
      <c r="G19" s="47">
        <f t="shared" si="2"/>
        <v>218.7326588</v>
      </c>
      <c r="H19" s="47">
        <f t="shared" si="2"/>
        <v>19.646645999999997</v>
      </c>
      <c r="I19" s="47">
        <f t="shared" si="2"/>
        <v>92.9941244</v>
      </c>
      <c r="J19" s="47">
        <f t="shared" si="2"/>
        <v>1145.3994618</v>
      </c>
      <c r="K19" s="47">
        <f t="shared" si="2"/>
        <v>24.230863399999997</v>
      </c>
      <c r="L19" s="47">
        <f t="shared" si="2"/>
        <v>619.5242371999999</v>
      </c>
      <c r="M19" s="48">
        <f t="shared" si="2"/>
        <v>157.17316799999998</v>
      </c>
      <c r="N19" s="26">
        <f>N18*1.18</f>
        <v>2060278.2772</v>
      </c>
      <c r="O19" s="12">
        <f>E19+F19+G19+H19+I19+J19+K19+L19+M19</f>
        <v>2358.2524081999995</v>
      </c>
    </row>
    <row r="20" spans="1:14" ht="43.5" customHeight="1" thickBot="1">
      <c r="A20" s="70"/>
      <c r="B20" s="81" t="s">
        <v>32</v>
      </c>
      <c r="C20" s="82"/>
      <c r="D20" s="28" t="s">
        <v>33</v>
      </c>
      <c r="E20" s="40">
        <v>7900</v>
      </c>
      <c r="F20" s="40">
        <v>7900</v>
      </c>
      <c r="G20" s="40">
        <v>7900</v>
      </c>
      <c r="H20" s="40">
        <v>7900</v>
      </c>
      <c r="I20" s="40">
        <v>7900</v>
      </c>
      <c r="J20" s="40">
        <v>7900</v>
      </c>
      <c r="K20" s="40">
        <v>7900</v>
      </c>
      <c r="L20" s="40">
        <v>7900</v>
      </c>
      <c r="M20" s="40">
        <v>7900</v>
      </c>
      <c r="N20" s="29"/>
    </row>
    <row r="21" spans="1:13" ht="29.25" customHeight="1" thickBot="1">
      <c r="A21" s="64" t="s">
        <v>34</v>
      </c>
      <c r="B21" s="65"/>
      <c r="C21" s="65"/>
      <c r="D21" s="28"/>
      <c r="E21" s="20"/>
      <c r="F21" s="20"/>
      <c r="G21" s="20"/>
      <c r="H21" s="20"/>
      <c r="I21" s="20"/>
      <c r="J21" s="20"/>
      <c r="K21" s="20"/>
      <c r="L21" s="20"/>
      <c r="M21" s="41"/>
    </row>
    <row r="22" ht="7.5" customHeight="1"/>
    <row r="23" spans="1:13" ht="21.75" customHeight="1">
      <c r="A23" s="66" t="s">
        <v>80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44.2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ht="18.75" customHeight="1">
      <c r="A25" s="4" t="s">
        <v>35</v>
      </c>
    </row>
    <row r="27" spans="1:13" ht="15.75">
      <c r="A27" s="5" t="s">
        <v>76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5" ht="15.75" customHeight="1">
      <c r="A29" s="5" t="s">
        <v>79</v>
      </c>
      <c r="B29" s="5"/>
      <c r="C29" s="5"/>
      <c r="D29" s="5"/>
      <c r="E29" s="5"/>
    </row>
    <row r="30" spans="1:13" ht="14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</sheetData>
  <sheetProtection selectLockedCells="1" selectUnlockedCells="1"/>
  <mergeCells count="22">
    <mergeCell ref="M8:M9"/>
    <mergeCell ref="A3:M3"/>
    <mergeCell ref="A8:D9"/>
    <mergeCell ref="E8:E9"/>
    <mergeCell ref="F8:F9"/>
    <mergeCell ref="G8:G9"/>
    <mergeCell ref="B20:C20"/>
    <mergeCell ref="H8:H9"/>
    <mergeCell ref="I8:I9"/>
    <mergeCell ref="J8:J9"/>
    <mergeCell ref="K8:K9"/>
    <mergeCell ref="L8:L9"/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</mergeCells>
  <printOptions/>
  <pageMargins left="0.17" right="0.11805555555555555" top="0.34" bottom="0.7479166666666667" header="0.31" footer="0.5118055555555555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90" zoomScaleSheetLayoutView="90" zoomScalePageLayoutView="0" workbookViewId="0" topLeftCell="A25">
      <selection activeCell="A37" sqref="A37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customWidth="1"/>
  </cols>
  <sheetData>
    <row r="1" ht="14.25">
      <c r="E1" t="s">
        <v>37</v>
      </c>
    </row>
    <row r="3" spans="1:5" ht="28.5" customHeight="1">
      <c r="A3" s="87" t="s">
        <v>77</v>
      </c>
      <c r="B3" s="87"/>
      <c r="C3" s="87"/>
      <c r="D3" s="87"/>
      <c r="E3" s="87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73</v>
      </c>
    </row>
    <row r="6" ht="18.75" customHeight="1">
      <c r="A6" t="s">
        <v>38</v>
      </c>
    </row>
    <row r="7" ht="15.75" customHeight="1" thickBot="1"/>
    <row r="8" spans="1:6" ht="33" customHeight="1">
      <c r="A8" s="96" t="s">
        <v>78</v>
      </c>
      <c r="B8" s="83"/>
      <c r="C8" s="83"/>
      <c r="D8" s="83"/>
      <c r="E8" s="85" t="s">
        <v>39</v>
      </c>
      <c r="F8" s="95"/>
    </row>
    <row r="9" spans="1:6" ht="19.5" customHeight="1" thickBot="1">
      <c r="A9" s="97"/>
      <c r="B9" s="98"/>
      <c r="C9" s="98"/>
      <c r="D9" s="98"/>
      <c r="E9" s="99"/>
      <c r="F9" s="95"/>
    </row>
    <row r="10" spans="1:6" ht="30" customHeight="1">
      <c r="A10" s="100" t="s">
        <v>40</v>
      </c>
      <c r="B10" s="103" t="s">
        <v>41</v>
      </c>
      <c r="C10" s="61" t="s">
        <v>15</v>
      </c>
      <c r="D10" s="62" t="s">
        <v>16</v>
      </c>
      <c r="E10" s="63">
        <f>'[2]Нефть анализ'!$AR$5</f>
        <v>14581.81</v>
      </c>
      <c r="F10" s="58"/>
    </row>
    <row r="11" spans="1:6" ht="30" customHeight="1">
      <c r="A11" s="101"/>
      <c r="B11" s="93"/>
      <c r="C11" s="13" t="s">
        <v>17</v>
      </c>
      <c r="D11" s="14" t="s">
        <v>18</v>
      </c>
      <c r="E11" s="50">
        <f>E10*1.18</f>
        <v>17206.535799999998</v>
      </c>
      <c r="F11" s="58"/>
    </row>
    <row r="12" spans="1:6" ht="30" customHeight="1">
      <c r="A12" s="101"/>
      <c r="B12" s="93" t="s">
        <v>74</v>
      </c>
      <c r="C12" s="13" t="s">
        <v>15</v>
      </c>
      <c r="D12" s="14" t="s">
        <v>20</v>
      </c>
      <c r="E12" s="50">
        <f>E10+E17</f>
        <v>14982.693106126811</v>
      </c>
      <c r="F12" s="58"/>
    </row>
    <row r="13" spans="1:8" ht="30" customHeight="1">
      <c r="A13" s="101"/>
      <c r="B13" s="93"/>
      <c r="C13" s="13" t="s">
        <v>17</v>
      </c>
      <c r="D13" s="14" t="s">
        <v>21</v>
      </c>
      <c r="E13" s="50">
        <f>E12*1.18</f>
        <v>17679.577865229636</v>
      </c>
      <c r="F13" s="58"/>
      <c r="H13" s="11"/>
    </row>
    <row r="14" spans="1:8" ht="28.5" customHeight="1">
      <c r="A14" s="101"/>
      <c r="B14" s="93" t="s">
        <v>42</v>
      </c>
      <c r="C14" s="93"/>
      <c r="D14" s="14" t="s">
        <v>43</v>
      </c>
      <c r="E14" s="50">
        <f>'[2]Нефть анализ'!$AQ$15+'[2]Нефть анализ'!$AU$15+'[2]Нефть анализ'!$AY$15</f>
        <v>65</v>
      </c>
      <c r="F14" s="58"/>
      <c r="H14" s="31"/>
    </row>
    <row r="15" spans="1:8" ht="25.5" customHeight="1">
      <c r="A15" s="101"/>
      <c r="B15" s="104" t="s">
        <v>44</v>
      </c>
      <c r="C15" s="13" t="s">
        <v>15</v>
      </c>
      <c r="D15" s="14" t="s">
        <v>45</v>
      </c>
      <c r="E15" s="50">
        <f>E19+('[2]Нефть анализ'!$AR$41)/1000</f>
        <v>1022.5987855000016</v>
      </c>
      <c r="F15" s="58"/>
      <c r="H15" s="51"/>
    </row>
    <row r="16" spans="1:8" ht="25.5" customHeight="1">
      <c r="A16" s="101"/>
      <c r="B16" s="104"/>
      <c r="C16" s="13" t="s">
        <v>17</v>
      </c>
      <c r="D16" s="14" t="s">
        <v>46</v>
      </c>
      <c r="E16" s="50">
        <f>E15*1.18</f>
        <v>1206.6665668900018</v>
      </c>
      <c r="F16" s="58"/>
      <c r="H16" s="10"/>
    </row>
    <row r="17" spans="1:6" ht="25.5" customHeight="1">
      <c r="A17" s="101"/>
      <c r="B17" s="94" t="s">
        <v>47</v>
      </c>
      <c r="C17" s="52" t="s">
        <v>15</v>
      </c>
      <c r="D17" s="53" t="s">
        <v>48</v>
      </c>
      <c r="E17" s="50">
        <f>E19/E21*1000</f>
        <v>400.88310612681136</v>
      </c>
      <c r="F17" s="59"/>
    </row>
    <row r="18" spans="1:8" ht="25.5" customHeight="1">
      <c r="A18" s="101"/>
      <c r="B18" s="94"/>
      <c r="C18" s="52" t="s">
        <v>17</v>
      </c>
      <c r="D18" s="53" t="s">
        <v>49</v>
      </c>
      <c r="E18" s="50">
        <f>E17*1.18</f>
        <v>473.0420652296374</v>
      </c>
      <c r="F18" s="60"/>
      <c r="H18" s="31"/>
    </row>
    <row r="19" spans="1:6" ht="25.5" customHeight="1">
      <c r="A19" s="101"/>
      <c r="B19" s="94" t="s">
        <v>50</v>
      </c>
      <c r="C19" s="52" t="s">
        <v>15</v>
      </c>
      <c r="D19" s="53" t="s">
        <v>51</v>
      </c>
      <c r="E19" s="50">
        <f>'[3]2016'!$AI$21/1000</f>
        <v>74.78113550000151</v>
      </c>
      <c r="F19" s="60"/>
    </row>
    <row r="20" spans="1:6" ht="25.5" customHeight="1">
      <c r="A20" s="101"/>
      <c r="B20" s="94"/>
      <c r="C20" s="52" t="s">
        <v>17</v>
      </c>
      <c r="D20" s="53" t="s">
        <v>52</v>
      </c>
      <c r="E20" s="50">
        <f>E19*1.18</f>
        <v>88.24173989000178</v>
      </c>
      <c r="F20" s="60"/>
    </row>
    <row r="21" spans="1:6" ht="29.25" customHeight="1">
      <c r="A21" s="101"/>
      <c r="B21" s="93" t="s">
        <v>75</v>
      </c>
      <c r="C21" s="93"/>
      <c r="D21" s="14" t="s">
        <v>53</v>
      </c>
      <c r="E21" s="50">
        <v>186.541</v>
      </c>
      <c r="F21" s="58"/>
    </row>
    <row r="22" spans="1:6" ht="25.5" customHeight="1">
      <c r="A22" s="101"/>
      <c r="B22" s="94" t="s">
        <v>54</v>
      </c>
      <c r="C22" s="13" t="s">
        <v>15</v>
      </c>
      <c r="D22" s="14" t="s">
        <v>55</v>
      </c>
      <c r="E22" s="54" t="s">
        <v>72</v>
      </c>
      <c r="F22" s="58"/>
    </row>
    <row r="23" spans="1:6" ht="25.5" customHeight="1">
      <c r="A23" s="101"/>
      <c r="B23" s="94"/>
      <c r="C23" s="13" t="s">
        <v>17</v>
      </c>
      <c r="D23" s="14" t="s">
        <v>56</v>
      </c>
      <c r="E23" s="54" t="s">
        <v>72</v>
      </c>
      <c r="F23" s="58"/>
    </row>
    <row r="24" spans="1:6" ht="25.5" customHeight="1">
      <c r="A24" s="101"/>
      <c r="B24" s="94" t="s">
        <v>57</v>
      </c>
      <c r="C24" s="13" t="s">
        <v>15</v>
      </c>
      <c r="D24" s="14" t="s">
        <v>58</v>
      </c>
      <c r="E24" s="54" t="s">
        <v>72</v>
      </c>
      <c r="F24" s="58"/>
    </row>
    <row r="25" spans="1:6" ht="25.5" customHeight="1">
      <c r="A25" s="101"/>
      <c r="B25" s="94"/>
      <c r="C25" s="13" t="s">
        <v>17</v>
      </c>
      <c r="D25" s="14" t="s">
        <v>59</v>
      </c>
      <c r="E25" s="54" t="s">
        <v>72</v>
      </c>
      <c r="F25" s="58"/>
    </row>
    <row r="26" spans="1:6" ht="30" customHeight="1">
      <c r="A26" s="101"/>
      <c r="B26" s="93" t="s">
        <v>60</v>
      </c>
      <c r="C26" s="93"/>
      <c r="D26" s="14" t="s">
        <v>61</v>
      </c>
      <c r="E26" s="54" t="s">
        <v>72</v>
      </c>
      <c r="F26" s="58"/>
    </row>
    <row r="27" spans="1:6" ht="25.5" customHeight="1">
      <c r="A27" s="101"/>
      <c r="B27" s="94" t="s">
        <v>62</v>
      </c>
      <c r="C27" s="13" t="s">
        <v>15</v>
      </c>
      <c r="D27" s="14" t="s">
        <v>63</v>
      </c>
      <c r="E27" s="54" t="s">
        <v>72</v>
      </c>
      <c r="F27" s="58"/>
    </row>
    <row r="28" spans="1:6" ht="30" customHeight="1">
      <c r="A28" s="101"/>
      <c r="B28" s="94"/>
      <c r="C28" s="13" t="s">
        <v>17</v>
      </c>
      <c r="D28" s="14" t="s">
        <v>64</v>
      </c>
      <c r="E28" s="54" t="s">
        <v>72</v>
      </c>
      <c r="F28" s="58"/>
    </row>
    <row r="29" spans="1:6" ht="25.5" customHeight="1">
      <c r="A29" s="101"/>
      <c r="B29" s="94" t="s">
        <v>65</v>
      </c>
      <c r="C29" s="13" t="s">
        <v>15</v>
      </c>
      <c r="D29" s="14" t="s">
        <v>66</v>
      </c>
      <c r="E29" s="54" t="s">
        <v>72</v>
      </c>
      <c r="F29" s="58"/>
    </row>
    <row r="30" spans="1:6" ht="25.5" customHeight="1">
      <c r="A30" s="101"/>
      <c r="B30" s="94"/>
      <c r="C30" s="13" t="s">
        <v>17</v>
      </c>
      <c r="D30" s="14" t="s">
        <v>67</v>
      </c>
      <c r="E30" s="54" t="s">
        <v>72</v>
      </c>
      <c r="F30" s="58"/>
    </row>
    <row r="31" spans="1:6" ht="30" customHeight="1">
      <c r="A31" s="101"/>
      <c r="B31" s="93" t="s">
        <v>68</v>
      </c>
      <c r="C31" s="93"/>
      <c r="D31" s="14" t="s">
        <v>69</v>
      </c>
      <c r="E31" s="54" t="s">
        <v>72</v>
      </c>
      <c r="F31" s="58"/>
    </row>
    <row r="32" spans="1:6" ht="25.5" customHeight="1">
      <c r="A32" s="101"/>
      <c r="B32" s="93" t="s">
        <v>70</v>
      </c>
      <c r="C32" s="93"/>
      <c r="D32" s="14" t="s">
        <v>33</v>
      </c>
      <c r="E32" s="55">
        <v>9500</v>
      </c>
      <c r="F32" s="58"/>
    </row>
    <row r="33" spans="1:6" ht="25.5" customHeight="1" thickBot="1">
      <c r="A33" s="102"/>
      <c r="B33" s="92" t="s">
        <v>71</v>
      </c>
      <c r="C33" s="92"/>
      <c r="D33" s="56"/>
      <c r="E33" s="57"/>
      <c r="F33" s="58"/>
    </row>
    <row r="34" spans="1:4" ht="12" customHeight="1">
      <c r="A34" s="8"/>
      <c r="B34" s="17"/>
      <c r="C34" s="18"/>
      <c r="D34" s="19"/>
    </row>
    <row r="35" spans="1:5" ht="32.25" customHeight="1">
      <c r="A35" s="66" t="s">
        <v>80</v>
      </c>
      <c r="B35" s="66"/>
      <c r="C35" s="66"/>
      <c r="D35" s="66"/>
      <c r="E35" s="66"/>
    </row>
    <row r="36" spans="1:5" ht="39" customHeight="1">
      <c r="A36" s="66"/>
      <c r="B36" s="66"/>
      <c r="C36" s="66"/>
      <c r="D36" s="66"/>
      <c r="E36" s="66"/>
    </row>
    <row r="37" ht="18.75" customHeight="1">
      <c r="A37" s="4" t="s">
        <v>35</v>
      </c>
    </row>
    <row r="38" spans="1:4" ht="14.25">
      <c r="A38" s="9"/>
      <c r="B38" s="9"/>
      <c r="C38" s="9"/>
      <c r="D38" s="9"/>
    </row>
    <row r="39" spans="1:5" ht="15.75">
      <c r="A39" s="5" t="s">
        <v>76</v>
      </c>
      <c r="B39" s="6"/>
      <c r="C39" s="6"/>
      <c r="D39" s="7"/>
      <c r="E39" s="7"/>
    </row>
    <row r="40" spans="1:5" ht="14.25">
      <c r="A40" s="6"/>
      <c r="B40" s="6"/>
      <c r="C40" s="6" t="s">
        <v>36</v>
      </c>
      <c r="D40" s="7"/>
      <c r="E40" s="7"/>
    </row>
    <row r="41" spans="1:5" ht="15.75" customHeight="1">
      <c r="A41" s="5" t="s">
        <v>79</v>
      </c>
      <c r="B41" s="5"/>
      <c r="C41" s="5"/>
      <c r="D41" s="5"/>
      <c r="E41" s="5"/>
    </row>
    <row r="42" spans="1:5" ht="14.25">
      <c r="A42" s="6"/>
      <c r="B42" s="6"/>
      <c r="C42" s="6"/>
      <c r="D42" s="7"/>
      <c r="E42" s="7"/>
    </row>
    <row r="43" spans="1:5" ht="15.75">
      <c r="A43" s="67"/>
      <c r="B43" s="67"/>
      <c r="C43" s="67"/>
      <c r="D43" s="67"/>
      <c r="E43" s="67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F8:F9"/>
    <mergeCell ref="B31:C31"/>
    <mergeCell ref="B32:C32"/>
    <mergeCell ref="B26:C26"/>
    <mergeCell ref="B27:B28"/>
    <mergeCell ref="B29:B30"/>
    <mergeCell ref="B33:C33"/>
    <mergeCell ref="A35:E36"/>
    <mergeCell ref="A43:E43"/>
    <mergeCell ref="B21:C21"/>
    <mergeCell ref="B22:B23"/>
    <mergeCell ref="B24:B25"/>
  </mergeCells>
  <printOptions/>
  <pageMargins left="0.6299212598425197" right="0.2362204724409449" top="0.43" bottom="0.7480314960629921" header="0.41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Петрова Мария Миратовна</cp:lastModifiedBy>
  <cp:lastPrinted>2017-01-12T08:24:13Z</cp:lastPrinted>
  <dcterms:created xsi:type="dcterms:W3CDTF">2013-08-14T05:09:02Z</dcterms:created>
  <dcterms:modified xsi:type="dcterms:W3CDTF">2017-01-12T08:27:47Z</dcterms:modified>
  <cp:category/>
  <cp:version/>
  <cp:contentType/>
  <cp:contentStatus/>
</cp:coreProperties>
</file>