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</externalReferences>
  <definedNames>
    <definedName name="god">#REF!</definedName>
    <definedName name="_xlnm.Print_Area" localSheetId="1">'Приложение №2'!$A$1:$F$42</definedName>
  </definedNames>
  <calcPr fullCalcOnLoad="1" iterate="1" iterateCount="109" iterateDelta="0.001"/>
</workbook>
</file>

<file path=xl/comments1.xml><?xml version="1.0" encoding="utf-8"?>
<comments xmlns="http://schemas.openxmlformats.org/spreadsheetml/2006/main">
  <authors>
    <author>Надыкто А.С.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  <author>Магдеева Эльвира Александровна</author>
  </authors>
  <commentList>
    <comment ref="B10" authorId="0">
      <text>
        <r>
          <rPr>
            <b/>
            <sz val="8"/>
            <rFont val="Tahoma"/>
            <family val="2"/>
          </rPr>
          <t xml:space="preserve">Магдеева Эльвира Александровна:
</t>
        </r>
        <r>
          <rPr>
            <sz val="8"/>
            <rFont val="Tahoma"/>
            <family val="2"/>
          </rPr>
          <t>цена берется из формы № 1 по топливу покупка(средня цена за квартал</t>
        </r>
      </text>
    </comment>
    <comment ref="B21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цена берется из формы № 1 по топливу покупка(объем только по 9 км за квартал)</t>
        </r>
      </text>
    </comment>
    <comment ref="B14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с 1С</t>
        </r>
      </text>
    </comment>
    <comment ref="B19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с отчета затраты на топливона основании 1С</t>
        </r>
      </text>
    </comment>
  </commentList>
</comments>
</file>

<file path=xl/sharedStrings.xml><?xml version="1.0" encoding="utf-8"?>
<sst xmlns="http://schemas.openxmlformats.org/spreadsheetml/2006/main" count="148" uniqueCount="80">
  <si>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</si>
  <si>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</si>
  <si>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</si>
  <si>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</si>
  <si>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</si>
  <si>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</si>
  <si>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</si>
  <si>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</si>
  <si>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</si>
  <si>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</si>
  <si>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</si>
  <si>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</si>
  <si>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</si>
  <si>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</si>
  <si>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</si>
  <si>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</si>
  <si>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</si>
  <si>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</si>
  <si>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</si>
  <si>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</si>
  <si>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</si>
  <si>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</si>
  <si>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</si>
  <si>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</si>
  <si>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</si>
  <si>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</si>
  <si>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</si>
  <si>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</si>
  <si>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</si>
  <si>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</si>
  <si>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</si>
  <si>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</si>
  <si>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</si>
  <si>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</si>
  <si>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</si>
  <si>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</si>
  <si>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</si>
  <si>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</si>
  <si>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(руб./тыс.м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</si>
  <si>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</si>
  <si>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</si>
  <si>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</si>
  <si>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</si>
  <si>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</si>
  <si>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</si>
  <si>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</si>
  <si>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</si>
  <si>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</si>
  <si>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</si>
  <si>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</si>
  <si>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</si>
  <si>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</si>
  <si>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</si>
  <si>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</si>
  <si>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</si>
  <si>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</si>
  <si>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</si>
  <si>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</si>
  <si>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</si>
  <si>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</si>
  <si>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</si>
  <si>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</si>
  <si>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</si>
  <si>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</si>
  <si>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</si>
  <si>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</si>
  <si>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</si>
  <si>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</si>
  <si>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</si>
  <si>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</si>
  <si>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</si>
  <si>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</si>
  <si>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</si>
  <si>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</si>
  <si>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</si>
  <si>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 val="single"/>
        <sz val="12"/>
        <rFont val="Times New Roman Cyr"/>
        <family val="0"/>
      </rPr>
      <t xml:space="preserve">Генеральный директор Мажурин В.А. </t>
    </r>
    <r>
      <rPr>
        <sz val="12"/>
        <rFont val="Times New Roman Cyr"/>
        <family val="1"/>
      </rPr>
      <t>/_____________/</t>
    </r>
  </si>
  <si>
    <r>
      <t xml:space="preserve">Исполнитель </t>
    </r>
    <r>
      <rPr>
        <u val="single"/>
        <sz val="12"/>
        <rFont val="Times New Roman Cyr"/>
        <family val="0"/>
      </rPr>
      <t>Заместитель начальника ПТУ Бортников И.А.</t>
    </r>
    <r>
      <rPr>
        <sz val="12"/>
        <rFont val="Times New Roman Cyr"/>
        <family val="1"/>
      </rPr>
      <t xml:space="preserve"> /________________/ Тел. (38259) 6-60-80</t>
    </r>
  </si>
  <si>
    <t>Объём топлива, транспортированного автоперевозками (тыс.тн)</t>
  </si>
  <si>
    <r>
      <t>* Данные заполняются по итогам 4 квартала 2017 года и должны быть подтверждены первичными документами за 2017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</si>
  <si>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t>Информация о фактически сложившихся ценах и объёмах потребления топлива по итогам 4 квартала 2017года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</si>
</sst>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\-_-;_-@_-"/>
    <numFmt numFmtId="173" formatCode="_-* #,##0.00_-;\-* #,##0.00_-;_-* \-??_-;_-@_-"/>
    <numFmt numFmtId="174" formatCode="\$#,##0_);[Red]&quot;($&quot;#,##0\)"/>
    <numFmt numFmtId="175" formatCode="_-\Ј* #,##0.00_-;&quot;-Ј&quot;* #,##0.00_-;_-\Ј* \-??_-;_-@_-"/>
    <numFmt numFmtId="176" formatCode="General_)"/>
    <numFmt numFmtId="177" formatCode="_-* #,##0_р_._-;\-* #,##0_р_._-;_-* \-_р_._-;_-@_-"/>
    <numFmt numFmtId="178" formatCode="_-* #,##0.00_р_._-;\-* #,##0.00_р_._-;_-* \-??_р_._-;_-@_-"/>
    <numFmt numFmtId="179" formatCode="mm/yy"/>
    <numFmt numFmtId="180" formatCode="#,##0.00_р_."/>
    <numFmt numFmtId="181" formatCode="0.0000"/>
    <numFmt numFmtId="182" formatCode="0.000"/>
    <numFmt numFmtId="183" formatCode="0.0"/>
    <numFmt numFmtId="184" formatCode="0.00000000"/>
    <numFmt numFmtId="185" formatCode="0.0000000"/>
    <numFmt numFmtId="186" formatCode="0.000000"/>
    <numFmt numFmtId="187" formatCode="0.00000"/>
  </numFmts>
  <fonts count="71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/>
      <bottom style="medium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>
      <alignment horizontal="left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76" fontId="4" fillId="0" borderId="1">
      <alignment/>
      <protection locked="0"/>
    </xf>
    <xf numFmtId="0" fontId="55" fillId="26" borderId="2" applyNumberFormat="0" applyAlignment="0" applyProtection="0"/>
    <xf numFmtId="0" fontId="56" fillId="27" borderId="3" applyNumberFormat="0" applyAlignment="0" applyProtection="0"/>
    <xf numFmtId="0" fontId="57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" fillId="0" borderId="0" applyBorder="0">
      <alignment horizontal="center" vertical="center" wrapText="1"/>
      <protection/>
    </xf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Border="0">
      <alignment horizontal="center" vertical="center" wrapText="1"/>
      <protection/>
    </xf>
    <xf numFmtId="176" fontId="7" fillId="28" borderId="1">
      <alignment/>
      <protection/>
    </xf>
    <xf numFmtId="4" fontId="8" fillId="29" borderId="0" applyBorder="0">
      <alignment horizontal="right"/>
      <protection/>
    </xf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9" fillId="0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" vertical="center" wrapText="1"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49" fontId="8" fillId="0" borderId="0" applyBorder="0">
      <alignment vertical="top"/>
      <protection/>
    </xf>
    <xf numFmtId="0" fontId="12" fillId="0" borderId="0">
      <alignment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32" borderId="0" applyNumberFormat="0" applyBorder="0" applyAlignment="0" applyProtection="0"/>
    <xf numFmtId="0" fontId="15" fillId="29" borderId="0" applyNumberFormat="0" applyBorder="0" applyAlignment="0">
      <protection locked="0"/>
    </xf>
    <xf numFmtId="0" fontId="6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1" fillId="0" borderId="0">
      <alignment/>
      <protection/>
    </xf>
    <xf numFmtId="0" fontId="67" fillId="0" borderId="0" applyNumberFormat="0" applyFill="0" applyBorder="0" applyAlignment="0" applyProtection="0"/>
    <xf numFmtId="49" fontId="9" fillId="0" borderId="0">
      <alignment horizontal="center"/>
      <protection/>
    </xf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8" fillId="34" borderId="0" applyBorder="0">
      <alignment horizontal="right"/>
      <protection/>
    </xf>
    <xf numFmtId="4" fontId="8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68" fillId="3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0" xfId="75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7" fillId="0" borderId="0" xfId="77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0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1" xfId="75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75" applyNumberFormat="1" applyFont="1" applyFill="1" applyBorder="1" applyAlignment="1" applyProtection="1">
      <alignment horizontal="center" vertical="center" wrapText="1"/>
      <protection/>
    </xf>
    <xf numFmtId="0" fontId="30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3" xfId="75" applyNumberFormat="1" applyFont="1" applyFill="1" applyBorder="1" applyAlignment="1" applyProtection="1">
      <alignment horizontal="center" vertical="center" wrapText="1"/>
      <protection/>
    </xf>
    <xf numFmtId="0" fontId="30" fillId="37" borderId="14" xfId="0" applyNumberFormat="1" applyFont="1" applyFill="1" applyBorder="1" applyAlignment="1" applyProtection="1">
      <alignment horizontal="center" vertical="center" wrapText="1"/>
      <protection/>
    </xf>
    <xf numFmtId="49" fontId="23" fillId="37" borderId="15" xfId="75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75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3" fillId="37" borderId="18" xfId="75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30" fillId="37" borderId="20" xfId="0" applyNumberFormat="1" applyFont="1" applyFill="1" applyBorder="1" applyAlignment="1" applyProtection="1">
      <alignment horizontal="center" vertical="center" wrapText="1"/>
      <protection/>
    </xf>
    <xf numFmtId="49" fontId="23" fillId="37" borderId="20" xfId="75" applyNumberFormat="1" applyFont="1" applyFill="1" applyBorder="1" applyAlignment="1" applyProtection="1">
      <alignment horizontal="center" vertical="center" wrapText="1"/>
      <protection/>
    </xf>
    <xf numFmtId="0" fontId="30" fillId="37" borderId="21" xfId="0" applyNumberFormat="1" applyFont="1" applyFill="1" applyBorder="1" applyAlignment="1" applyProtection="1">
      <alignment horizontal="center" vertical="center" wrapText="1"/>
      <protection/>
    </xf>
    <xf numFmtId="49" fontId="23" fillId="37" borderId="21" xfId="75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49" fontId="23" fillId="37" borderId="23" xfId="75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49" fontId="23" fillId="37" borderId="25" xfId="75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9" fillId="0" borderId="0" xfId="0" applyFont="1" applyAlignment="1">
      <alignment/>
    </xf>
    <xf numFmtId="0" fontId="8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2" xfId="75" applyNumberFormat="1" applyFont="1" applyFill="1" applyBorder="1" applyAlignment="1" applyProtection="1">
      <alignment horizontal="center" vertical="center" wrapText="1"/>
      <protection/>
    </xf>
    <xf numFmtId="49" fontId="23" fillId="37" borderId="14" xfId="75" applyNumberFormat="1" applyFont="1" applyFill="1" applyBorder="1" applyAlignment="1" applyProtection="1">
      <alignment horizontal="center" vertical="center" wrapText="1"/>
      <protection/>
    </xf>
    <xf numFmtId="180" fontId="0" fillId="0" borderId="28" xfId="0" applyNumberFormat="1" applyFill="1" applyBorder="1" applyAlignment="1">
      <alignment/>
    </xf>
    <xf numFmtId="0" fontId="8" fillId="37" borderId="14" xfId="0" applyNumberFormat="1" applyFont="1" applyFill="1" applyBorder="1" applyAlignment="1" applyProtection="1">
      <alignment horizontal="center" vertical="center" wrapText="1"/>
      <protection/>
    </xf>
    <xf numFmtId="49" fontId="23" fillId="37" borderId="27" xfId="75" applyNumberFormat="1" applyFont="1" applyFill="1" applyBorder="1" applyAlignment="1" applyProtection="1">
      <alignment horizontal="center" vertical="center" wrapText="1"/>
      <protection/>
    </xf>
    <xf numFmtId="49" fontId="23" fillId="37" borderId="29" xfId="75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2" fontId="0" fillId="0" borderId="0" xfId="0" applyNumberFormat="1" applyAlignment="1">
      <alignment/>
    </xf>
    <xf numFmtId="4" fontId="0" fillId="0" borderId="12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38" borderId="24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4" fontId="19" fillId="0" borderId="32" xfId="0" applyNumberFormat="1" applyFont="1" applyFill="1" applyBorder="1" applyAlignment="1">
      <alignment horizontal="center" vertical="center" wrapText="1"/>
    </xf>
    <xf numFmtId="4" fontId="19" fillId="0" borderId="3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76" applyFont="1" applyBorder="1" applyAlignment="1" applyProtection="1">
      <alignment horizontal="center" vertical="center" wrapText="1"/>
      <protection/>
    </xf>
    <xf numFmtId="0" fontId="0" fillId="0" borderId="37" xfId="76" applyFont="1" applyBorder="1" applyAlignment="1" applyProtection="1">
      <alignment horizontal="center" vertical="center" wrapText="1"/>
      <protection/>
    </xf>
    <xf numFmtId="0" fontId="0" fillId="0" borderId="38" xfId="76" applyFont="1" applyBorder="1" applyAlignment="1" applyProtection="1">
      <alignment horizontal="center" vertical="center" wrapText="1"/>
      <protection/>
    </xf>
    <xf numFmtId="0" fontId="0" fillId="0" borderId="39" xfId="76" applyFont="1" applyBorder="1" applyAlignment="1" applyProtection="1">
      <alignment horizontal="center" vertical="center" wrapText="1"/>
      <protection/>
    </xf>
    <xf numFmtId="0" fontId="0" fillId="0" borderId="33" xfId="76" applyFont="1" applyBorder="1" applyAlignment="1" applyProtection="1">
      <alignment horizontal="center" vertical="center" wrapText="1"/>
      <protection/>
    </xf>
    <xf numFmtId="0" fontId="0" fillId="0" borderId="40" xfId="76" applyFont="1" applyBorder="1" applyAlignment="1" applyProtection="1">
      <alignment horizontal="center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77" applyFont="1" applyFill="1" applyBorder="1" applyAlignment="1">
      <alignment horizontal="left"/>
      <protection/>
    </xf>
    <xf numFmtId="0" fontId="20" fillId="0" borderId="42" xfId="0" applyNumberFormat="1" applyFont="1" applyFill="1" applyBorder="1" applyAlignment="1" applyProtection="1">
      <alignment horizontal="center" vertical="center" wrapText="1"/>
      <protection/>
    </xf>
    <xf numFmtId="0" fontId="20" fillId="0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76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0" fillId="0" borderId="48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76" applyFont="1" applyBorder="1" applyAlignment="1" applyProtection="1">
      <alignment horizontal="center" vertical="center" wrapText="1"/>
      <protection/>
    </xf>
    <xf numFmtId="0" fontId="4" fillId="0" borderId="39" xfId="76" applyFont="1" applyBorder="1" applyAlignment="1" applyProtection="1">
      <alignment horizontal="center" vertical="center" wrapText="1"/>
      <protection/>
    </xf>
    <xf numFmtId="0" fontId="4" fillId="0" borderId="45" xfId="76" applyFont="1" applyBorder="1" applyAlignment="1" applyProtection="1">
      <alignment horizontal="center" vertical="center" wrapText="1"/>
      <protection/>
    </xf>
    <xf numFmtId="0" fontId="4" fillId="0" borderId="49" xfId="76" applyFont="1" applyBorder="1" applyAlignment="1" applyProtection="1">
      <alignment horizontal="center" vertical="center" wrapText="1"/>
      <protection/>
    </xf>
    <xf numFmtId="0" fontId="4" fillId="0" borderId="5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76" applyFont="1" applyBorder="1" applyAlignment="1" applyProtection="1">
      <alignment horizontal="center" vertical="center" wrapText="1"/>
      <protection/>
    </xf>
    <xf numFmtId="0" fontId="4" fillId="0" borderId="37" xfId="76" applyFont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4" fillId="0" borderId="52" xfId="76" applyFont="1" applyBorder="1" applyAlignment="1" applyProtection="1">
      <alignment horizontal="center" vertical="center" wrapText="1"/>
      <protection/>
    </xf>
    <xf numFmtId="0" fontId="4" fillId="0" borderId="53" xfId="76" applyFont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76" applyFont="1" applyBorder="1" applyAlignment="1" applyProtection="1">
      <alignment horizontal="center" vertical="center" wrapText="1"/>
      <protection/>
    </xf>
    <xf numFmtId="0" fontId="4" fillId="0" borderId="23" xfId="76" applyFont="1" applyBorder="1" applyAlignment="1" applyProtection="1">
      <alignment horizontal="center" vertical="center" wrapText="1"/>
      <protection/>
    </xf>
    <xf numFmtId="0" fontId="4" fillId="0" borderId="41" xfId="76" applyFont="1" applyBorder="1" applyAlignment="1" applyProtection="1">
      <alignment horizontal="center" vertical="center" wrapText="1"/>
      <protection/>
    </xf>
    <xf numFmtId="0" fontId="4" fillId="0" borderId="55" xfId="76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left"/>
    </xf>
    <xf numFmtId="0" fontId="4" fillId="0" borderId="27" xfId="0" applyFont="1" applyBorder="1" applyAlignment="1">
      <alignment horizontal="left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ащитный" xfId="58"/>
    <cellStyle name="Значение" xfId="59"/>
    <cellStyle name="Итог" xfId="60"/>
    <cellStyle name="Контрольная ячейка" xfId="61"/>
    <cellStyle name="Мои наименования показателей" xfId="62"/>
    <cellStyle name="Мой заголовок" xfId="63"/>
    <cellStyle name="Мой заголовок листа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2 2 2" xfId="70"/>
    <cellStyle name="Обычный 3" xfId="71"/>
    <cellStyle name="Обычный 4" xfId="72"/>
    <cellStyle name="Обычный 5" xfId="73"/>
    <cellStyle name="Обычный 6" xfId="74"/>
    <cellStyle name="Обычный_Kom kompleks" xfId="75"/>
    <cellStyle name="Обычный_VO_2_2" xfId="76"/>
    <cellStyle name="Обычный_тарифы на 2002г с 1-01" xfId="77"/>
    <cellStyle name="Плохой" xfId="78"/>
    <cellStyle name="Поле ввода" xfId="79"/>
    <cellStyle name="Пояснение" xfId="80"/>
    <cellStyle name="Примечание" xfId="81"/>
    <cellStyle name="Percent" xfId="82"/>
    <cellStyle name="Процентный 2" xfId="83"/>
    <cellStyle name="Связанная ячейка" xfId="84"/>
    <cellStyle name="Стиль 1" xfId="85"/>
    <cellStyle name="Текст предупреждения" xfId="86"/>
    <cellStyle name="Текстовый" xfId="87"/>
    <cellStyle name="Тысячи [0]_3Com" xfId="88"/>
    <cellStyle name="Тысячи_3Com" xfId="89"/>
    <cellStyle name="Comma" xfId="90"/>
    <cellStyle name="Comma [0]" xfId="91"/>
    <cellStyle name="Формула" xfId="92"/>
    <cellStyle name="ФормулаВБ" xfId="93"/>
    <cellStyle name="ФормулаНаКонтроль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8;&#1086;&#1087;&#1083;&#1080;&#1074;&#1086;\&#1058;&#1086;&#1087;&#1083;&#1080;&#1074;&#1086;%202017\&#1060;&#1086;&#1088;&#1084;&#1072;%20&#8470;%201%20&#1088;&#1072;&#1089;&#1093;&#1086;&#1076;&#1099;%20&#1087;&#1086;%20&#1075;&#1072;&#1079;-&#1085;&#1077;&#1092;&#1090;&#1100;%20&#1072;&#1085;&#1072;&#1083;&#1080;&#1079;_2017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04">
          <cell r="N304">
            <v>821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  <sheetName val="нефть транспорт"/>
    </sheetNames>
    <sheetDataSet>
      <sheetData sheetId="0">
        <row r="6">
          <cell r="AG6">
            <v>16271</v>
          </cell>
          <cell r="AJ6">
            <v>16003</v>
          </cell>
          <cell r="AM6">
            <v>18580.5</v>
          </cell>
        </row>
        <row r="16">
          <cell r="AF16">
            <v>59.167</v>
          </cell>
          <cell r="AG16">
            <v>962706.257</v>
          </cell>
          <cell r="AI16">
            <v>33.765</v>
          </cell>
          <cell r="AJ16">
            <v>540341.295</v>
          </cell>
          <cell r="AL16">
            <v>67.399</v>
          </cell>
          <cell r="AM16">
            <v>1252307.1195</v>
          </cell>
        </row>
      </sheetData>
      <sheetData sheetId="2">
        <row r="16">
          <cell r="AQ16">
            <v>19</v>
          </cell>
          <cell r="AU16">
            <v>36</v>
          </cell>
          <cell r="AY16">
            <v>54</v>
          </cell>
        </row>
      </sheetData>
      <sheetData sheetId="4">
        <row r="7">
          <cell r="T7">
            <v>16645.86</v>
          </cell>
          <cell r="V7">
            <v>12484.395</v>
          </cell>
          <cell r="X7">
            <v>20807.325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90" zoomScaleNormal="90" zoomScalePageLayoutView="0" workbookViewId="0" topLeftCell="B1">
      <selection activeCell="P11" sqref="P11"/>
    </sheetView>
  </sheetViews>
  <sheetFormatPr defaultColWidth="8.796875" defaultRowHeight="14.25"/>
  <cols>
    <col min="1" max="1" width="17.5" style="0" customWidth="1"/>
    <col min="2" max="2" width="21.59765625" style="0" customWidth="1"/>
    <col min="5" max="9" width="15.19921875" style="0" customWidth="1"/>
    <col min="10" max="10" width="13" style="0" hidden="1" customWidth="1"/>
  </cols>
  <sheetData>
    <row r="1" ht="14.25">
      <c r="K1" s="63" t="s">
        <v>0</v>
      </c>
    </row>
    <row r="3" spans="1:9" ht="37.5" customHeight="1">
      <c r="A3" s="70" t="str">
        <f>'Приложение №2'!A3:E3</f>
        <v>Информация о фактически сложившихся ценах и объёмах потребления топлива по итогам 4 квартала 2017года</v>
      </c>
      <c r="B3" s="70"/>
      <c r="C3" s="70"/>
      <c r="D3" s="70"/>
      <c r="E3" s="70"/>
      <c r="F3" s="70"/>
      <c r="G3" s="70"/>
      <c r="H3" s="70"/>
      <c r="I3" s="70"/>
    </row>
    <row r="4" spans="1:9" ht="17.25" customHeight="1">
      <c r="A4" s="1"/>
      <c r="B4" s="1"/>
      <c r="C4" s="1"/>
      <c r="D4" s="1"/>
      <c r="E4" s="1"/>
      <c r="F4" s="1"/>
      <c r="G4" s="1"/>
      <c r="H4" s="1"/>
      <c r="I4" s="1"/>
    </row>
    <row r="5" spans="1:11" ht="14.25">
      <c r="A5" t="s">
        <v>70</v>
      </c>
      <c r="K5" s="63" t="s">
        <v>1</v>
      </c>
    </row>
    <row r="6" ht="21" customHeight="1">
      <c r="A6" t="s">
        <v>2</v>
      </c>
    </row>
    <row r="7" ht="15" thickBot="1"/>
    <row r="8" spans="1:9" ht="60" customHeight="1">
      <c r="A8" s="71" t="s">
        <v>3</v>
      </c>
      <c r="B8" s="72"/>
      <c r="C8" s="72"/>
      <c r="D8" s="72"/>
      <c r="E8" s="75" t="s">
        <v>4</v>
      </c>
      <c r="F8" s="75" t="s">
        <v>5</v>
      </c>
      <c r="G8" s="75" t="s">
        <v>6</v>
      </c>
      <c r="H8" s="75" t="s">
        <v>7</v>
      </c>
      <c r="I8" s="85" t="s">
        <v>8</v>
      </c>
    </row>
    <row r="9" spans="1:9" ht="29.25" customHeight="1" thickBot="1">
      <c r="A9" s="73"/>
      <c r="B9" s="74"/>
      <c r="C9" s="74"/>
      <c r="D9" s="74"/>
      <c r="E9" s="76"/>
      <c r="F9" s="76"/>
      <c r="G9" s="76"/>
      <c r="H9" s="76"/>
      <c r="I9" s="86"/>
    </row>
    <row r="10" spans="1:9" ht="21" customHeight="1" thickBot="1">
      <c r="A10" s="91" t="s">
        <v>9</v>
      </c>
      <c r="B10" s="81" t="s">
        <v>10</v>
      </c>
      <c r="C10" s="40" t="s">
        <v>11</v>
      </c>
      <c r="D10" s="41" t="s">
        <v>12</v>
      </c>
      <c r="E10" s="49">
        <v>566.21</v>
      </c>
      <c r="F10" s="49">
        <v>566.21</v>
      </c>
      <c r="G10" s="49">
        <v>566.21</v>
      </c>
      <c r="H10" s="49">
        <v>566.21</v>
      </c>
      <c r="I10" s="49">
        <v>566.21</v>
      </c>
    </row>
    <row r="11" spans="1:9" ht="21" customHeight="1">
      <c r="A11" s="92"/>
      <c r="B11" s="82"/>
      <c r="C11" s="2" t="s">
        <v>13</v>
      </c>
      <c r="D11" s="3" t="s">
        <v>14</v>
      </c>
      <c r="E11" s="50">
        <f>E10*1.18</f>
        <v>668.1278</v>
      </c>
      <c r="F11" s="50">
        <f>F10*1.18</f>
        <v>668.1278</v>
      </c>
      <c r="G11" s="50">
        <f>G10*1.18</f>
        <v>668.1278</v>
      </c>
      <c r="H11" s="50">
        <f>H10*1.18</f>
        <v>668.1278</v>
      </c>
      <c r="I11" s="51">
        <f>I10*1.18</f>
        <v>668.1278</v>
      </c>
    </row>
    <row r="12" spans="1:9" ht="21" customHeight="1">
      <c r="A12" s="92"/>
      <c r="B12" s="94" t="s">
        <v>15</v>
      </c>
      <c r="C12" s="2" t="s">
        <v>11</v>
      </c>
      <c r="D12" s="3" t="s">
        <v>16</v>
      </c>
      <c r="E12" s="52" t="s">
        <v>69</v>
      </c>
      <c r="F12" s="52" t="s">
        <v>69</v>
      </c>
      <c r="G12" s="52" t="s">
        <v>69</v>
      </c>
      <c r="H12" s="52" t="s">
        <v>69</v>
      </c>
      <c r="I12" s="53" t="s">
        <v>69</v>
      </c>
    </row>
    <row r="13" spans="1:9" ht="21" customHeight="1">
      <c r="A13" s="92"/>
      <c r="B13" s="94"/>
      <c r="C13" s="2" t="s">
        <v>13</v>
      </c>
      <c r="D13" s="3" t="s">
        <v>17</v>
      </c>
      <c r="E13" s="52" t="s">
        <v>69</v>
      </c>
      <c r="F13" s="52" t="s">
        <v>69</v>
      </c>
      <c r="G13" s="52" t="s">
        <v>69</v>
      </c>
      <c r="H13" s="52" t="s">
        <v>69</v>
      </c>
      <c r="I13" s="53" t="s">
        <v>69</v>
      </c>
    </row>
    <row r="14" spans="1:11" ht="29.25" customHeight="1" thickBot="1">
      <c r="A14" s="92"/>
      <c r="B14" s="79" t="s">
        <v>18</v>
      </c>
      <c r="C14" s="80"/>
      <c r="D14" s="42" t="s">
        <v>19</v>
      </c>
      <c r="E14" s="54">
        <v>99</v>
      </c>
      <c r="F14" s="54">
        <v>394</v>
      </c>
      <c r="G14" s="54">
        <v>338</v>
      </c>
      <c r="H14" s="54">
        <v>40</v>
      </c>
      <c r="I14" s="55">
        <v>149</v>
      </c>
      <c r="J14" t="b">
        <f>'[1]TDSheet'!$N$304=SUM(E14:I14)</f>
        <v>0</v>
      </c>
      <c r="K14" s="39">
        <f>E14+F14+G14+H14+I14</f>
        <v>1020</v>
      </c>
    </row>
    <row r="15" spans="1:11" ht="29.25" customHeight="1" thickBot="1">
      <c r="A15" s="92"/>
      <c r="B15" s="81" t="s">
        <v>20</v>
      </c>
      <c r="C15" s="40" t="s">
        <v>11</v>
      </c>
      <c r="D15" s="41" t="s">
        <v>21</v>
      </c>
      <c r="E15" s="56" t="s">
        <v>69</v>
      </c>
      <c r="F15" s="56" t="s">
        <v>69</v>
      </c>
      <c r="G15" s="56" t="s">
        <v>69</v>
      </c>
      <c r="H15" s="56" t="s">
        <v>69</v>
      </c>
      <c r="I15" s="57" t="s">
        <v>69</v>
      </c>
      <c r="K15" s="39"/>
    </row>
    <row r="16" spans="1:11" ht="29.25" customHeight="1">
      <c r="A16" s="92"/>
      <c r="B16" s="82"/>
      <c r="C16" s="2" t="s">
        <v>13</v>
      </c>
      <c r="D16" s="3" t="s">
        <v>22</v>
      </c>
      <c r="E16" s="52" t="s">
        <v>69</v>
      </c>
      <c r="F16" s="52" t="s">
        <v>69</v>
      </c>
      <c r="G16" s="52" t="s">
        <v>69</v>
      </c>
      <c r="H16" s="52" t="s">
        <v>69</v>
      </c>
      <c r="I16" s="53" t="s">
        <v>69</v>
      </c>
      <c r="K16" s="39"/>
    </row>
    <row r="17" spans="1:11" ht="41.25" customHeight="1" thickBot="1">
      <c r="A17" s="92"/>
      <c r="B17" s="79" t="s">
        <v>23</v>
      </c>
      <c r="C17" s="80"/>
      <c r="D17" s="42" t="s">
        <v>24</v>
      </c>
      <c r="E17" s="54" t="s">
        <v>69</v>
      </c>
      <c r="F17" s="54" t="s">
        <v>69</v>
      </c>
      <c r="G17" s="54" t="s">
        <v>69</v>
      </c>
      <c r="H17" s="54" t="s">
        <v>69</v>
      </c>
      <c r="I17" s="55" t="s">
        <v>69</v>
      </c>
      <c r="K17" s="39"/>
    </row>
    <row r="18" spans="1:11" ht="29.25" customHeight="1" thickBot="1">
      <c r="A18" s="92"/>
      <c r="B18" s="77" t="s">
        <v>25</v>
      </c>
      <c r="C18" s="40" t="s">
        <v>11</v>
      </c>
      <c r="D18" s="41" t="s">
        <v>26</v>
      </c>
      <c r="E18" s="58">
        <f>(E10*E14)/1000</f>
        <v>56.054790000000004</v>
      </c>
      <c r="F18" s="58">
        <f>(F10*F14)/1000</f>
        <v>223.08674000000002</v>
      </c>
      <c r="G18" s="58">
        <f>(G10*G14)/1000</f>
        <v>191.37898</v>
      </c>
      <c r="H18" s="58">
        <f>(H10*H14)/1000</f>
        <v>22.648400000000002</v>
      </c>
      <c r="I18" s="58">
        <f>(I10*I14)/1000</f>
        <v>84.36529</v>
      </c>
      <c r="J18" s="12">
        <f>SUM(E18:I18)</f>
        <v>577.5342</v>
      </c>
      <c r="K18" s="39">
        <f>E18+F18+G18+H18+I18</f>
        <v>577.5342</v>
      </c>
    </row>
    <row r="19" spans="1:11" ht="29.25" customHeight="1" thickBot="1">
      <c r="A19" s="92"/>
      <c r="B19" s="78"/>
      <c r="C19" s="44" t="s">
        <v>13</v>
      </c>
      <c r="D19" s="42" t="s">
        <v>27</v>
      </c>
      <c r="E19" s="59">
        <f aca="true" t="shared" si="0" ref="E19:J19">E18*1.18</f>
        <v>66.1446522</v>
      </c>
      <c r="F19" s="59">
        <f t="shared" si="0"/>
        <v>263.2423532</v>
      </c>
      <c r="G19" s="59">
        <f t="shared" si="0"/>
        <v>225.8271964</v>
      </c>
      <c r="H19" s="59">
        <f t="shared" si="0"/>
        <v>26.725112000000003</v>
      </c>
      <c r="I19" s="60">
        <f t="shared" si="0"/>
        <v>99.5510422</v>
      </c>
      <c r="J19" s="43">
        <f t="shared" si="0"/>
        <v>681.490356</v>
      </c>
      <c r="K19" s="39">
        <f>E19+F19+G19+H19+I19</f>
        <v>681.4903559999999</v>
      </c>
    </row>
    <row r="20" spans="1:9" ht="43.5" customHeight="1" thickBot="1">
      <c r="A20" s="93"/>
      <c r="B20" s="83" t="s">
        <v>28</v>
      </c>
      <c r="C20" s="84"/>
      <c r="D20" s="46" t="s">
        <v>29</v>
      </c>
      <c r="E20" s="61">
        <v>7900</v>
      </c>
      <c r="F20" s="61">
        <v>7900</v>
      </c>
      <c r="G20" s="61">
        <v>7900</v>
      </c>
      <c r="H20" s="61">
        <v>7900</v>
      </c>
      <c r="I20" s="62">
        <v>7900</v>
      </c>
    </row>
    <row r="21" spans="1:9" ht="29.25" customHeight="1" thickBot="1">
      <c r="A21" s="87" t="s">
        <v>30</v>
      </c>
      <c r="B21" s="88"/>
      <c r="C21" s="88"/>
      <c r="D21" s="45"/>
      <c r="E21" s="47"/>
      <c r="F21" s="47"/>
      <c r="G21" s="47"/>
      <c r="H21" s="47"/>
      <c r="I21" s="34"/>
    </row>
    <row r="22" ht="7.5" customHeight="1"/>
    <row r="23" spans="1:9" ht="21.75" customHeight="1">
      <c r="A23" s="89" t="s">
        <v>78</v>
      </c>
      <c r="B23" s="89"/>
      <c r="C23" s="89"/>
      <c r="D23" s="89"/>
      <c r="E23" s="89"/>
      <c r="F23" s="89"/>
      <c r="G23" s="89"/>
      <c r="H23" s="89"/>
      <c r="I23" s="89"/>
    </row>
    <row r="24" spans="1:9" ht="44.25" customHeight="1">
      <c r="A24" s="89"/>
      <c r="B24" s="89"/>
      <c r="C24" s="89"/>
      <c r="D24" s="89"/>
      <c r="E24" s="89"/>
      <c r="F24" s="89"/>
      <c r="G24" s="89"/>
      <c r="H24" s="89"/>
      <c r="I24" s="89"/>
    </row>
    <row r="25" ht="18.75" customHeight="1">
      <c r="A25" s="4" t="s">
        <v>31</v>
      </c>
    </row>
    <row r="27" spans="1:9" ht="15.75">
      <c r="A27" s="5" t="s">
        <v>75</v>
      </c>
      <c r="B27" s="6"/>
      <c r="C27" s="6"/>
      <c r="D27" s="7"/>
      <c r="E27" s="7"/>
      <c r="F27" s="7"/>
      <c r="G27" s="7"/>
      <c r="H27" s="7"/>
      <c r="I27" s="7"/>
    </row>
    <row r="28" spans="1:9" ht="14.25">
      <c r="A28" s="6"/>
      <c r="B28" s="6"/>
      <c r="C28" s="6" t="s">
        <v>32</v>
      </c>
      <c r="D28" s="7"/>
      <c r="E28" s="7"/>
      <c r="F28" s="7"/>
      <c r="G28" s="7"/>
      <c r="H28" s="7"/>
      <c r="I28" s="7"/>
    </row>
    <row r="29" spans="1:9" ht="15.75">
      <c r="A29" s="90" t="str">
        <f>'Приложение №2'!A41:F41</f>
        <v>Исполнитель Заместитель начальника ПТУ Бортников И.А. /________________/ Тел. (38259) 6-60-80</v>
      </c>
      <c r="B29" s="90"/>
      <c r="C29" s="90"/>
      <c r="D29" s="90"/>
      <c r="E29" s="90"/>
      <c r="F29" s="90"/>
      <c r="G29" s="90"/>
      <c r="H29" s="90"/>
      <c r="I29" s="90"/>
    </row>
    <row r="30" spans="1:9" ht="14.25">
      <c r="A30" s="6"/>
      <c r="B30" s="6"/>
      <c r="C30" s="6"/>
      <c r="D30" s="7"/>
      <c r="E30" s="7"/>
      <c r="F30" s="7"/>
      <c r="G30" s="7"/>
      <c r="H30" s="7"/>
      <c r="I30" s="7"/>
    </row>
    <row r="31" spans="1:9" ht="15.75">
      <c r="A31" s="90"/>
      <c r="B31" s="90"/>
      <c r="C31" s="90"/>
      <c r="D31" s="90"/>
      <c r="E31" s="90"/>
      <c r="F31" s="90"/>
      <c r="G31" s="90"/>
      <c r="H31" s="90"/>
      <c r="I31" s="90"/>
    </row>
  </sheetData>
  <sheetProtection selectLockedCells="1" selectUnlockedCells="1"/>
  <mergeCells count="19">
    <mergeCell ref="B20:C20"/>
    <mergeCell ref="H8:H9"/>
    <mergeCell ref="I8:I9"/>
    <mergeCell ref="A21:C21"/>
    <mergeCell ref="A23:I24"/>
    <mergeCell ref="A31:I31"/>
    <mergeCell ref="A29:I29"/>
    <mergeCell ref="A10:A20"/>
    <mergeCell ref="B10:B11"/>
    <mergeCell ref="B12:B13"/>
    <mergeCell ref="A3:I3"/>
    <mergeCell ref="A8:D9"/>
    <mergeCell ref="E8:E9"/>
    <mergeCell ref="F8:F9"/>
    <mergeCell ref="G8:G9"/>
    <mergeCell ref="B18:B19"/>
    <mergeCell ref="B14:C14"/>
    <mergeCell ref="B15:B16"/>
    <mergeCell ref="B17:C17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80" zoomScaleSheetLayoutView="80" zoomScalePageLayoutView="0" workbookViewId="0" topLeftCell="A13">
      <selection activeCell="A35" sqref="A35:E36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19921875" style="0" customWidth="1"/>
    <col min="6" max="6" width="18.3984375" style="0" customWidth="1"/>
    <col min="7" max="7" width="11.19921875" style="0" customWidth="1"/>
    <col min="8" max="8" width="21.69921875" style="0" hidden="1" customWidth="1"/>
    <col min="9" max="9" width="9.69921875" style="0" customWidth="1"/>
  </cols>
  <sheetData>
    <row r="1" ht="14.25">
      <c r="E1" t="s">
        <v>33</v>
      </c>
    </row>
    <row r="3" spans="1:5" ht="32.25" customHeight="1">
      <c r="A3" s="70" t="s">
        <v>79</v>
      </c>
      <c r="B3" s="70"/>
      <c r="C3" s="70"/>
      <c r="D3" s="70"/>
      <c r="E3" s="70"/>
    </row>
    <row r="4" spans="1:5" ht="20.25" customHeight="1">
      <c r="A4" s="1"/>
      <c r="B4" s="1"/>
      <c r="C4" s="1"/>
      <c r="D4" s="1"/>
      <c r="E4" s="1"/>
    </row>
    <row r="5" spans="1:3" ht="18.75" customHeight="1">
      <c r="A5" t="str">
        <f>'Приложение №1'!A5</f>
        <v>Район Нижневартовский район, ХМАО</v>
      </c>
      <c r="C5" t="s">
        <v>71</v>
      </c>
    </row>
    <row r="6" ht="18.75" customHeight="1">
      <c r="A6" t="s">
        <v>34</v>
      </c>
    </row>
    <row r="7" ht="15.75" customHeight="1" thickBot="1"/>
    <row r="8" spans="1:5" ht="33" customHeight="1">
      <c r="A8" s="95" t="s">
        <v>3</v>
      </c>
      <c r="B8" s="96"/>
      <c r="C8" s="96"/>
      <c r="D8" s="96"/>
      <c r="E8" s="99" t="s">
        <v>35</v>
      </c>
    </row>
    <row r="9" spans="1:5" ht="19.5" customHeight="1" thickBot="1">
      <c r="A9" s="97"/>
      <c r="B9" s="98"/>
      <c r="C9" s="98"/>
      <c r="D9" s="98"/>
      <c r="E9" s="100"/>
    </row>
    <row r="10" spans="1:5" ht="30" customHeight="1" thickBot="1">
      <c r="A10" s="101" t="s">
        <v>36</v>
      </c>
      <c r="B10" s="103" t="s">
        <v>37</v>
      </c>
      <c r="C10" s="16" t="s">
        <v>11</v>
      </c>
      <c r="D10" s="17" t="s">
        <v>12</v>
      </c>
      <c r="E10" s="67">
        <f>('[2]Нефть'!$AG$6+'[2]Нефть'!$AJ$6+'[2]Нефть'!$AM$6)/3</f>
        <v>16951.5</v>
      </c>
    </row>
    <row r="11" spans="1:5" ht="30" customHeight="1">
      <c r="A11" s="102"/>
      <c r="B11" s="104"/>
      <c r="C11" s="8" t="s">
        <v>13</v>
      </c>
      <c r="D11" s="9" t="s">
        <v>14</v>
      </c>
      <c r="E11" s="65">
        <f>E10*1.18</f>
        <v>20002.77</v>
      </c>
    </row>
    <row r="12" spans="1:6" ht="30" customHeight="1">
      <c r="A12" s="102"/>
      <c r="B12" s="105" t="s">
        <v>38</v>
      </c>
      <c r="C12" s="8" t="s">
        <v>11</v>
      </c>
      <c r="D12" s="9" t="s">
        <v>16</v>
      </c>
      <c r="E12" s="65">
        <f>E10+E17</f>
        <v>328417.0306833987</v>
      </c>
      <c r="F12" s="48"/>
    </row>
    <row r="13" spans="1:8" ht="30" customHeight="1">
      <c r="A13" s="102"/>
      <c r="B13" s="105"/>
      <c r="C13" s="8" t="s">
        <v>13</v>
      </c>
      <c r="D13" s="9" t="s">
        <v>17</v>
      </c>
      <c r="E13" s="65">
        <f>E12*1.18</f>
        <v>387532.09620641044</v>
      </c>
      <c r="F13" s="48"/>
      <c r="H13" s="13" t="s">
        <v>72</v>
      </c>
    </row>
    <row r="14" spans="1:8" ht="28.5" customHeight="1">
      <c r="A14" s="102"/>
      <c r="B14" s="105" t="s">
        <v>39</v>
      </c>
      <c r="C14" s="106"/>
      <c r="D14" s="9" t="s">
        <v>40</v>
      </c>
      <c r="E14" s="65">
        <f>'[2]Нефть анализ'!$AQ$16+'[2]Нефть анализ'!$AU$16+'[2]Нефть анализ'!$AY$16</f>
        <v>109</v>
      </c>
      <c r="F14" s="48"/>
      <c r="H14">
        <f>E14*E10/1000</f>
        <v>1847.7135</v>
      </c>
    </row>
    <row r="15" spans="1:8" ht="26.25" customHeight="1" thickBot="1">
      <c r="A15" s="102"/>
      <c r="B15" s="107" t="s">
        <v>41</v>
      </c>
      <c r="C15" s="8" t="s">
        <v>11</v>
      </c>
      <c r="D15" s="9" t="s">
        <v>42</v>
      </c>
      <c r="E15" s="65">
        <f>E19+('[2]Нефть'!$AG$16+'[2]Нефть'!$AJ$16+'[2]Нефть'!$AM$16)/1000</f>
        <v>2805.2922515</v>
      </c>
      <c r="F15" s="48"/>
      <c r="H15" s="13" t="s">
        <v>73</v>
      </c>
    </row>
    <row r="16" spans="1:9" ht="29.25" customHeight="1" thickBot="1">
      <c r="A16" s="102"/>
      <c r="B16" s="108"/>
      <c r="C16" s="18" t="s">
        <v>13</v>
      </c>
      <c r="D16" s="19" t="s">
        <v>43</v>
      </c>
      <c r="E16" s="66">
        <f>E15*1.18</f>
        <v>3310.24485677</v>
      </c>
      <c r="F16" s="48"/>
      <c r="H16" s="12">
        <f>E15-H14</f>
        <v>957.5787515</v>
      </c>
      <c r="I16" s="12"/>
    </row>
    <row r="17" spans="1:8" ht="25.5" customHeight="1" thickBot="1">
      <c r="A17" s="102"/>
      <c r="B17" s="109" t="s">
        <v>44</v>
      </c>
      <c r="C17" s="20" t="s">
        <v>11</v>
      </c>
      <c r="D17" s="21" t="s">
        <v>45</v>
      </c>
      <c r="E17" s="68">
        <f>(E19/E21)*1000</f>
        <v>311465.5306833987</v>
      </c>
      <c r="F17" s="48"/>
      <c r="H17" t="s">
        <v>74</v>
      </c>
    </row>
    <row r="18" spans="1:8" ht="25.5" customHeight="1">
      <c r="A18" s="102"/>
      <c r="B18" s="110"/>
      <c r="C18" s="14" t="s">
        <v>13</v>
      </c>
      <c r="D18" s="15" t="s">
        <v>46</v>
      </c>
      <c r="E18" s="69">
        <f>E17*1.18</f>
        <v>367529.3262064105</v>
      </c>
      <c r="F18" s="48"/>
      <c r="H18" s="48">
        <f>H16*1000/E14</f>
        <v>8785.126160550457</v>
      </c>
    </row>
    <row r="19" spans="1:6" ht="25.5" customHeight="1">
      <c r="A19" s="102"/>
      <c r="B19" s="111" t="s">
        <v>47</v>
      </c>
      <c r="C19" s="14" t="s">
        <v>11</v>
      </c>
      <c r="D19" s="15" t="s">
        <v>48</v>
      </c>
      <c r="E19" s="65">
        <f>('[2]нефть транспорт'!$T$7+'[2]нефть транспорт'!$V$7+'[2]нефть транспорт'!$X$7)/1000</f>
        <v>49.937580000000004</v>
      </c>
      <c r="F19" s="48"/>
    </row>
    <row r="20" spans="1:6" ht="25.5" customHeight="1">
      <c r="A20" s="102"/>
      <c r="B20" s="111"/>
      <c r="C20" s="14" t="s">
        <v>13</v>
      </c>
      <c r="D20" s="15" t="s">
        <v>49</v>
      </c>
      <c r="E20" s="65">
        <f>E19*1.18</f>
        <v>58.926344400000005</v>
      </c>
      <c r="F20" s="48"/>
    </row>
    <row r="21" spans="1:6" ht="29.25" customHeight="1" thickBot="1">
      <c r="A21" s="102"/>
      <c r="B21" s="112" t="s">
        <v>77</v>
      </c>
      <c r="C21" s="113"/>
      <c r="D21" s="19" t="s">
        <v>50</v>
      </c>
      <c r="E21" s="66">
        <f>('[2]Нефть'!$AF$16+'[2]Нефть'!$AI$16+'[2]Нефть'!$AL$16)/1000</f>
        <v>0.16033100000000003</v>
      </c>
      <c r="F21" s="48"/>
    </row>
    <row r="22" spans="1:5" ht="25.5" customHeight="1" thickBot="1">
      <c r="A22" s="102"/>
      <c r="B22" s="109" t="s">
        <v>51</v>
      </c>
      <c r="C22" s="16" t="s">
        <v>11</v>
      </c>
      <c r="D22" s="17" t="s">
        <v>52</v>
      </c>
      <c r="E22" s="22" t="s">
        <v>69</v>
      </c>
    </row>
    <row r="23" spans="1:5" ht="25.5" customHeight="1">
      <c r="A23" s="102"/>
      <c r="B23" s="110"/>
      <c r="C23" s="8" t="s">
        <v>13</v>
      </c>
      <c r="D23" s="9" t="s">
        <v>53</v>
      </c>
      <c r="E23" s="23" t="s">
        <v>69</v>
      </c>
    </row>
    <row r="24" spans="1:5" ht="25.5" customHeight="1">
      <c r="A24" s="102"/>
      <c r="B24" s="114" t="s">
        <v>54</v>
      </c>
      <c r="C24" s="8" t="s">
        <v>11</v>
      </c>
      <c r="D24" s="9" t="s">
        <v>55</v>
      </c>
      <c r="E24" s="23" t="s">
        <v>69</v>
      </c>
    </row>
    <row r="25" spans="1:5" ht="25.5" customHeight="1">
      <c r="A25" s="102"/>
      <c r="B25" s="114"/>
      <c r="C25" s="8" t="s">
        <v>13</v>
      </c>
      <c r="D25" s="9" t="s">
        <v>56</v>
      </c>
      <c r="E25" s="23" t="s">
        <v>69</v>
      </c>
    </row>
    <row r="26" spans="1:5" ht="30" customHeight="1" thickBot="1">
      <c r="A26" s="102"/>
      <c r="B26" s="115" t="s">
        <v>57</v>
      </c>
      <c r="C26" s="116"/>
      <c r="D26" s="24" t="s">
        <v>58</v>
      </c>
      <c r="E26" s="25" t="s">
        <v>69</v>
      </c>
    </row>
    <row r="27" spans="1:5" ht="25.5" customHeight="1">
      <c r="A27" s="102"/>
      <c r="B27" s="117" t="s">
        <v>59</v>
      </c>
      <c r="C27" s="28" t="s">
        <v>11</v>
      </c>
      <c r="D27" s="29" t="s">
        <v>60</v>
      </c>
      <c r="E27" s="30" t="s">
        <v>69</v>
      </c>
    </row>
    <row r="28" spans="1:5" ht="30" customHeight="1">
      <c r="A28" s="102"/>
      <c r="B28" s="118"/>
      <c r="C28" s="26" t="s">
        <v>13</v>
      </c>
      <c r="D28" s="27" t="s">
        <v>61</v>
      </c>
      <c r="E28" s="23" t="s">
        <v>69</v>
      </c>
    </row>
    <row r="29" spans="1:5" ht="25.5" customHeight="1">
      <c r="A29" s="102"/>
      <c r="B29" s="118" t="s">
        <v>62</v>
      </c>
      <c r="C29" s="26" t="s">
        <v>11</v>
      </c>
      <c r="D29" s="27" t="s">
        <v>63</v>
      </c>
      <c r="E29" s="23" t="s">
        <v>69</v>
      </c>
    </row>
    <row r="30" spans="1:5" ht="25.5" customHeight="1">
      <c r="A30" s="102"/>
      <c r="B30" s="118"/>
      <c r="C30" s="26" t="s">
        <v>13</v>
      </c>
      <c r="D30" s="27" t="s">
        <v>64</v>
      </c>
      <c r="E30" s="23" t="s">
        <v>69</v>
      </c>
    </row>
    <row r="31" spans="1:5" ht="30" customHeight="1" thickBot="1">
      <c r="A31" s="102"/>
      <c r="B31" s="119" t="s">
        <v>65</v>
      </c>
      <c r="C31" s="120"/>
      <c r="D31" s="31" t="s">
        <v>66</v>
      </c>
      <c r="E31" s="32" t="s">
        <v>69</v>
      </c>
    </row>
    <row r="32" spans="1:5" ht="25.5" customHeight="1" thickBot="1">
      <c r="A32" s="102"/>
      <c r="B32" s="121" t="s">
        <v>67</v>
      </c>
      <c r="C32" s="122"/>
      <c r="D32" s="33" t="s">
        <v>29</v>
      </c>
      <c r="E32" s="64">
        <v>9500</v>
      </c>
    </row>
    <row r="33" spans="1:5" ht="25.5" customHeight="1" thickBot="1">
      <c r="A33" s="102"/>
      <c r="B33" s="123" t="s">
        <v>68</v>
      </c>
      <c r="C33" s="124"/>
      <c r="D33" s="38"/>
      <c r="E33" s="34"/>
    </row>
    <row r="34" spans="1:4" ht="12" customHeight="1">
      <c r="A34" s="10"/>
      <c r="B34" s="35"/>
      <c r="C34" s="36"/>
      <c r="D34" s="37"/>
    </row>
    <row r="35" spans="1:5" ht="32.25" customHeight="1">
      <c r="A35" s="89" t="s">
        <v>78</v>
      </c>
      <c r="B35" s="89"/>
      <c r="C35" s="89"/>
      <c r="D35" s="89"/>
      <c r="E35" s="89"/>
    </row>
    <row r="36" spans="1:5" ht="39" customHeight="1">
      <c r="A36" s="89"/>
      <c r="B36" s="89"/>
      <c r="C36" s="89"/>
      <c r="D36" s="89"/>
      <c r="E36" s="89"/>
    </row>
    <row r="37" ht="18.75" customHeight="1">
      <c r="A37" s="4" t="s">
        <v>31</v>
      </c>
    </row>
    <row r="38" spans="1:4" ht="14.25">
      <c r="A38" s="11"/>
      <c r="B38" s="11"/>
      <c r="C38" s="11"/>
      <c r="D38" s="11"/>
    </row>
    <row r="39" spans="1:6" ht="15.75">
      <c r="A39" s="5" t="s">
        <v>75</v>
      </c>
      <c r="B39" s="6"/>
      <c r="C39" s="6"/>
      <c r="D39" s="7"/>
      <c r="E39" s="7"/>
      <c r="F39" s="7"/>
    </row>
    <row r="40" spans="1:6" ht="14.25">
      <c r="A40" s="6"/>
      <c r="B40" s="6"/>
      <c r="C40" s="6" t="s">
        <v>32</v>
      </c>
      <c r="D40" s="7"/>
      <c r="E40" s="7"/>
      <c r="F40" s="7"/>
    </row>
    <row r="41" spans="1:6" ht="15.75" customHeight="1">
      <c r="A41" s="90" t="s">
        <v>76</v>
      </c>
      <c r="B41" s="90"/>
      <c r="C41" s="90"/>
      <c r="D41" s="90"/>
      <c r="E41" s="90"/>
      <c r="F41" s="90"/>
    </row>
    <row r="42" spans="1:6" ht="14.25">
      <c r="A42" s="6"/>
      <c r="B42" s="6"/>
      <c r="C42" s="6"/>
      <c r="D42" s="7"/>
      <c r="E42" s="7"/>
      <c r="F42" s="7"/>
    </row>
    <row r="43" spans="1:6" ht="15.75">
      <c r="A43" s="90"/>
      <c r="B43" s="90"/>
      <c r="C43" s="90"/>
      <c r="D43" s="90"/>
      <c r="E43" s="90"/>
      <c r="F43" s="90"/>
    </row>
  </sheetData>
  <sheetProtection selectLockedCells="1" selectUnlockedCells="1"/>
  <mergeCells count="22">
    <mergeCell ref="B31:C31"/>
    <mergeCell ref="B32:C32"/>
    <mergeCell ref="B33:C33"/>
    <mergeCell ref="A35:E36"/>
    <mergeCell ref="A43:F43"/>
    <mergeCell ref="A41:F41"/>
    <mergeCell ref="B21:C21"/>
    <mergeCell ref="B22:B23"/>
    <mergeCell ref="B24:B25"/>
    <mergeCell ref="B26:C26"/>
    <mergeCell ref="B27:B28"/>
    <mergeCell ref="B29:B30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Соколова Яна Александровна</cp:lastModifiedBy>
  <cp:lastPrinted>2015-02-12T02:49:59Z</cp:lastPrinted>
  <dcterms:created xsi:type="dcterms:W3CDTF">2013-08-14T05:09:02Z</dcterms:created>
  <dcterms:modified xsi:type="dcterms:W3CDTF">2018-02-14T03:15:45Z</dcterms:modified>
  <cp:category/>
  <cp:version/>
  <cp:contentType/>
  <cp:contentStatus/>
</cp:coreProperties>
</file>